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1875" windowWidth="12000" windowHeight="6120" activeTab="0"/>
  </bookViews>
  <sheets>
    <sheet name="ana" sheetId="1" r:id="rId1"/>
    <sheet name="formül" sheetId="2" state="hidden" r:id="rId2"/>
  </sheets>
  <definedNames>
    <definedName name="_xlnm.Print_Area" localSheetId="0">'ana'!$A$1:$J$54</definedName>
  </definedNames>
  <calcPr fullCalcOnLoad="1"/>
</workbook>
</file>

<file path=xl/sharedStrings.xml><?xml version="1.0" encoding="utf-8"?>
<sst xmlns="http://schemas.openxmlformats.org/spreadsheetml/2006/main" count="64" uniqueCount="56">
  <si>
    <t>LN1</t>
  </si>
  <si>
    <t>LN2</t>
  </si>
  <si>
    <t>m</t>
  </si>
  <si>
    <t>ad</t>
  </si>
  <si>
    <r>
      <t>t</t>
    </r>
    <r>
      <rPr>
        <b/>
        <vertAlign val="subscript"/>
        <sz val="10"/>
        <rFont val="Arial"/>
        <family val="2"/>
      </rPr>
      <t>arıza</t>
    </r>
  </si>
  <si>
    <r>
      <t>r</t>
    </r>
    <r>
      <rPr>
        <b/>
        <vertAlign val="subscript"/>
        <sz val="10"/>
        <rFont val="Arial Tur"/>
        <family val="2"/>
      </rPr>
      <t>yüzey</t>
    </r>
  </si>
  <si>
    <r>
      <t>K</t>
    </r>
    <r>
      <rPr>
        <b/>
        <vertAlign val="subscript"/>
        <sz val="10"/>
        <rFont val="Arial"/>
        <family val="2"/>
      </rPr>
      <t>m</t>
    </r>
  </si>
  <si>
    <r>
      <t>n</t>
    </r>
    <r>
      <rPr>
        <b/>
        <vertAlign val="subscript"/>
        <sz val="10"/>
        <rFont val="Arial"/>
        <family val="2"/>
      </rPr>
      <t>a</t>
    </r>
  </si>
  <si>
    <t>r</t>
  </si>
  <si>
    <r>
      <t>n</t>
    </r>
    <r>
      <rPr>
        <b/>
        <vertAlign val="subscript"/>
        <sz val="10"/>
        <rFont val="Arial"/>
        <family val="2"/>
      </rPr>
      <t>b</t>
    </r>
  </si>
  <si>
    <t>L</t>
  </si>
  <si>
    <t>l</t>
  </si>
  <si>
    <t>D</t>
  </si>
  <si>
    <t>h</t>
  </si>
  <si>
    <t>d</t>
  </si>
  <si>
    <r>
      <t>K</t>
    </r>
    <r>
      <rPr>
        <b/>
        <vertAlign val="subscript"/>
        <sz val="10"/>
        <rFont val="Arial"/>
        <family val="2"/>
      </rPr>
      <t>i</t>
    </r>
  </si>
  <si>
    <t>SONUÇ</t>
  </si>
  <si>
    <r>
      <t>L</t>
    </r>
    <r>
      <rPr>
        <b/>
        <vertAlign val="subscript"/>
        <sz val="10"/>
        <rFont val="Arial"/>
        <family val="2"/>
      </rPr>
      <t xml:space="preserve">c </t>
    </r>
    <r>
      <rPr>
        <b/>
        <sz val="10"/>
        <rFont val="Arial"/>
        <family val="2"/>
      </rPr>
      <t>= l . n</t>
    </r>
    <r>
      <rPr>
        <b/>
        <vertAlign val="subscript"/>
        <sz val="10"/>
        <rFont val="Arial"/>
        <family val="2"/>
      </rPr>
      <t>c</t>
    </r>
  </si>
  <si>
    <r>
      <t>K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 0,656+0,172.n</t>
    </r>
  </si>
  <si>
    <r>
      <t>E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=K</t>
    </r>
    <r>
      <rPr>
        <b/>
        <vertAlign val="subscript"/>
        <sz val="10"/>
        <rFont val="Arial"/>
        <family val="2"/>
      </rPr>
      <t xml:space="preserve">m </t>
    </r>
    <r>
      <rPr>
        <b/>
        <sz val="10"/>
        <rFont val="Arial"/>
        <family val="2"/>
      </rPr>
      <t>. K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 xml:space="preserve">. </t>
    </r>
    <r>
      <rPr>
        <b/>
        <sz val="10"/>
        <rFont val="Symbol"/>
        <family val="1"/>
      </rPr>
      <t xml:space="preserve">r . </t>
    </r>
    <r>
      <rPr>
        <b/>
        <sz val="10"/>
        <rFont val="Arial"/>
        <family val="2"/>
      </rPr>
      <t>I</t>
    </r>
    <r>
      <rPr>
        <b/>
        <vertAlign val="subscript"/>
        <sz val="10"/>
        <rFont val="Arial"/>
        <family val="2"/>
      </rPr>
      <t xml:space="preserve">k </t>
    </r>
    <r>
      <rPr>
        <b/>
        <sz val="10"/>
        <rFont val="Arial"/>
        <family val="2"/>
      </rPr>
      <t>/ (L+L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)</t>
    </r>
  </si>
  <si>
    <r>
      <t>E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= 0,15 . E</t>
    </r>
    <r>
      <rPr>
        <b/>
        <vertAlign val="subscript"/>
        <sz val="10"/>
        <rFont val="Arial"/>
        <family val="2"/>
      </rPr>
      <t>m</t>
    </r>
  </si>
  <si>
    <r>
      <t>E</t>
    </r>
    <r>
      <rPr>
        <b/>
        <vertAlign val="subscript"/>
        <sz val="10"/>
        <rFont val="Arial"/>
        <family val="2"/>
      </rPr>
      <t xml:space="preserve">d </t>
    </r>
    <r>
      <rPr>
        <b/>
        <sz val="10"/>
        <rFont val="Arial"/>
        <family val="2"/>
      </rPr>
      <t>= 0,75 . E</t>
    </r>
    <r>
      <rPr>
        <b/>
        <vertAlign val="subscript"/>
        <sz val="10"/>
        <rFont val="Arial"/>
        <family val="2"/>
      </rPr>
      <t>m</t>
    </r>
  </si>
  <si>
    <r>
      <t>E</t>
    </r>
    <r>
      <rPr>
        <b/>
        <vertAlign val="subscript"/>
        <sz val="10"/>
        <rFont val="Arial"/>
        <family val="2"/>
      </rPr>
      <t xml:space="preserve">dmax </t>
    </r>
    <r>
      <rPr>
        <b/>
        <sz val="10"/>
        <rFont val="Arial"/>
        <family val="2"/>
      </rPr>
      <t>= (116+0,25.</t>
    </r>
    <r>
      <rPr>
        <b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yüzey</t>
    </r>
    <r>
      <rPr>
        <b/>
        <sz val="10"/>
        <rFont val="Arial"/>
        <family val="2"/>
      </rPr>
      <t>) / t</t>
    </r>
    <r>
      <rPr>
        <b/>
        <vertAlign val="subscript"/>
        <sz val="10"/>
        <rFont val="Arial"/>
        <family val="2"/>
      </rPr>
      <t>a</t>
    </r>
    <r>
      <rPr>
        <b/>
        <vertAlign val="superscript"/>
        <sz val="10"/>
        <rFont val="Arial"/>
        <family val="2"/>
      </rPr>
      <t>0,5</t>
    </r>
  </si>
  <si>
    <r>
      <t>K</t>
    </r>
    <r>
      <rPr>
        <b/>
        <vertAlign val="subscript"/>
        <sz val="10"/>
        <rFont val="Arial"/>
        <family val="2"/>
      </rPr>
      <t>m=(</t>
    </r>
    <r>
      <rPr>
        <b/>
        <sz val="10"/>
        <rFont val="Arial"/>
        <family val="0"/>
      </rPr>
      <t>1/2.</t>
    </r>
    <r>
      <rPr>
        <b/>
        <sz val="10"/>
        <rFont val="Symbol"/>
        <family val="1"/>
      </rPr>
      <t>p</t>
    </r>
    <r>
      <rPr>
        <b/>
        <sz val="10"/>
        <rFont val="Arial Tur"/>
        <family val="2"/>
      </rPr>
      <t>).ln(D</t>
    </r>
    <r>
      <rPr>
        <b/>
        <vertAlign val="superscript"/>
        <sz val="10"/>
        <rFont val="Arial Tur"/>
        <family val="2"/>
      </rPr>
      <t>2</t>
    </r>
    <r>
      <rPr>
        <b/>
        <sz val="10"/>
        <rFont val="Arial Tur"/>
        <family val="2"/>
      </rPr>
      <t>/16.h.d)+(1/</t>
    </r>
    <r>
      <rPr>
        <b/>
        <sz val="10"/>
        <rFont val="Symbol"/>
        <family val="1"/>
      </rPr>
      <t>p</t>
    </r>
    <r>
      <rPr>
        <b/>
        <sz val="10"/>
        <rFont val="Arial Tur"/>
        <family val="2"/>
      </rPr>
      <t>).ln((3/4).(5/6).(7/8)....)</t>
    </r>
  </si>
  <si>
    <t>Çubuk elektrod boyu</t>
  </si>
  <si>
    <t>Çubuk Elektrod sayısı</t>
  </si>
  <si>
    <t>Parelel iletkenler arası mesafe</t>
  </si>
  <si>
    <t>İletken gömme derinliği</t>
  </si>
  <si>
    <t>İletken çapı</t>
  </si>
  <si>
    <t>Toprak özgül direnci</t>
  </si>
  <si>
    <t>Kısa devre akımı</t>
  </si>
  <si>
    <t>Topraklama ağındaki toplam iletken boyu</t>
  </si>
  <si>
    <t>Arıza akım süresi (Kısa devre arızası)</t>
  </si>
  <si>
    <t>Tesis zemini özgül direnci</t>
  </si>
  <si>
    <t>Boyuna paralel iletken sayısı</t>
  </si>
  <si>
    <t>Enine paralel iletken sayısı</t>
  </si>
  <si>
    <r>
      <t>n</t>
    </r>
    <r>
      <rPr>
        <b/>
        <vertAlign val="subscript"/>
        <sz val="10"/>
        <rFont val="Arial"/>
        <family val="2"/>
      </rPr>
      <t>c</t>
    </r>
  </si>
  <si>
    <r>
      <t>I</t>
    </r>
    <r>
      <rPr>
        <b/>
        <vertAlign val="subscript"/>
        <sz val="10"/>
        <rFont val="Arial"/>
        <family val="2"/>
      </rPr>
      <t>k</t>
    </r>
  </si>
  <si>
    <t>Efektif paralel iletken sayısı</t>
  </si>
  <si>
    <t>Toplam çubuk elektrod boyu</t>
  </si>
  <si>
    <t>Katsayı</t>
  </si>
  <si>
    <t>Ağ topraklayıcı göz gerilimi</t>
  </si>
  <si>
    <t>Adım gerilimi</t>
  </si>
  <si>
    <t>Dokunma gerilimi</t>
  </si>
  <si>
    <t>Tesiste izin verilecek en büyük dokunma gerilimi</t>
  </si>
  <si>
    <r>
      <t>n=(n</t>
    </r>
    <r>
      <rPr>
        <b/>
        <vertAlign val="subscript"/>
        <sz val="10"/>
        <rFont val="Arial"/>
        <family val="2"/>
      </rPr>
      <t xml:space="preserve">a </t>
    </r>
    <r>
      <rPr>
        <b/>
        <sz val="10"/>
        <rFont val="Arial"/>
        <family val="2"/>
      </rPr>
      <t>. n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>)</t>
    </r>
    <r>
      <rPr>
        <b/>
        <vertAlign val="superscript"/>
        <sz val="10"/>
        <rFont val="Arial"/>
        <family val="2"/>
      </rPr>
      <t>0,5</t>
    </r>
  </si>
  <si>
    <r>
      <t>E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>(v)</t>
    </r>
  </si>
  <si>
    <r>
      <t>E</t>
    </r>
    <r>
      <rPr>
        <b/>
        <vertAlign val="subscript"/>
        <sz val="10"/>
        <rFont val="Arial"/>
        <family val="2"/>
      </rPr>
      <t>dmax</t>
    </r>
    <r>
      <rPr>
        <b/>
        <sz val="10"/>
        <rFont val="Arial"/>
        <family val="2"/>
      </rPr>
      <t>(v)</t>
    </r>
  </si>
  <si>
    <r>
      <t>E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(v)</t>
    </r>
  </si>
  <si>
    <r>
      <t>E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(v)</t>
    </r>
  </si>
  <si>
    <r>
      <t>L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(m)</t>
    </r>
  </si>
  <si>
    <t>n(ad)</t>
  </si>
  <si>
    <t>A</t>
  </si>
  <si>
    <t>sn</t>
  </si>
  <si>
    <r>
      <t>W-</t>
    </r>
    <r>
      <rPr>
        <sz val="9"/>
        <rFont val="Arial Tur"/>
        <family val="2"/>
      </rPr>
      <t>m</t>
    </r>
  </si>
  <si>
    <r>
      <rPr>
        <b/>
        <sz val="13"/>
        <rFont val="Arial"/>
        <family val="2"/>
      </rPr>
      <t xml:space="preserve"> RADSAN-E</t>
    </r>
    <r>
      <rPr>
        <b/>
        <vertAlign val="subscript"/>
        <sz val="13"/>
        <rFont val="Arial"/>
        <family val="2"/>
      </rPr>
      <t>d</t>
    </r>
    <r>
      <rPr>
        <b/>
        <sz val="13"/>
        <rFont val="Arial"/>
        <family val="2"/>
      </rPr>
      <t xml:space="preserve"> DOKUNMA GERİLİMİ HESABI-ŞALT SAHALARI VE AĞ TOPRAKLAMALARI İÇİN</t>
    </r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</si>
</sst>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"/>
    <numFmt numFmtId="165" formatCode="0.0"/>
    <numFmt numFmtId="166" formatCode="0.00000"/>
    <numFmt numFmtId="167" formatCode="0.000"/>
  </numFmts>
  <fonts count="50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 Tur"/>
      <family val="2"/>
    </font>
    <font>
      <b/>
      <sz val="10"/>
      <name val="Arial Tur"/>
      <family val="2"/>
    </font>
    <font>
      <b/>
      <vertAlign val="superscript"/>
      <sz val="10"/>
      <name val="Arial Tur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Symbol"/>
      <family val="1"/>
    </font>
    <font>
      <sz val="9"/>
      <name val="Arial Tur"/>
      <family val="2"/>
    </font>
    <font>
      <b/>
      <sz val="8"/>
      <name val="Arial"/>
      <family val="2"/>
    </font>
    <font>
      <b/>
      <sz val="13"/>
      <name val="Arial"/>
      <family val="2"/>
    </font>
    <font>
      <b/>
      <vertAlign val="subscript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1" fontId="0" fillId="33" borderId="10" xfId="0" applyNumberFormat="1" applyFill="1" applyBorder="1" applyAlignment="1">
      <alignment/>
    </xf>
    <xf numFmtId="166" fontId="0" fillId="33" borderId="12" xfId="0" applyNumberFormat="1" applyFill="1" applyBorder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6" borderId="15" xfId="0" applyFont="1" applyFill="1" applyBorder="1" applyAlignment="1" applyProtection="1">
      <alignment horizontal="center"/>
      <protection locked="0"/>
    </xf>
    <xf numFmtId="0" fontId="0" fillId="6" borderId="16" xfId="0" applyFont="1" applyFill="1" applyBorder="1" applyAlignment="1" applyProtection="1">
      <alignment horizontal="center"/>
      <protection locked="0"/>
    </xf>
    <xf numFmtId="0" fontId="0" fillId="6" borderId="17" xfId="0" applyFont="1" applyFill="1" applyBorder="1" applyAlignment="1" applyProtection="1">
      <alignment horizontal="center"/>
      <protection locked="0"/>
    </xf>
    <xf numFmtId="0" fontId="1" fillId="35" borderId="18" xfId="0" applyFont="1" applyFill="1" applyBorder="1" applyAlignment="1" applyProtection="1">
      <alignment/>
      <protection/>
    </xf>
    <xf numFmtId="1" fontId="1" fillId="35" borderId="19" xfId="0" applyNumberFormat="1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/>
      <protection/>
    </xf>
    <xf numFmtId="0" fontId="1" fillId="35" borderId="19" xfId="0" applyFont="1" applyFill="1" applyBorder="1" applyAlignment="1" applyProtection="1">
      <alignment/>
      <protection/>
    </xf>
    <xf numFmtId="164" fontId="1" fillId="35" borderId="19" xfId="0" applyNumberFormat="1" applyFont="1" applyFill="1" applyBorder="1" applyAlignment="1" applyProtection="1">
      <alignment/>
      <protection/>
    </xf>
    <xf numFmtId="2" fontId="1" fillId="35" borderId="19" xfId="0" applyNumberFormat="1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/>
    </xf>
    <xf numFmtId="1" fontId="1" fillId="35" borderId="22" xfId="0" applyNumberFormat="1" applyFont="1" applyFill="1" applyBorder="1" applyAlignment="1" applyProtection="1">
      <alignment/>
      <protection/>
    </xf>
    <xf numFmtId="1" fontId="1" fillId="35" borderId="23" xfId="0" applyNumberFormat="1" applyFont="1" applyFill="1" applyBorder="1" applyAlignment="1" applyProtection="1">
      <alignment horizontal="right"/>
      <protection/>
    </xf>
    <xf numFmtId="1" fontId="1" fillId="35" borderId="24" xfId="0" applyNumberFormat="1" applyFont="1" applyFill="1" applyBorder="1" applyAlignment="1" applyProtection="1">
      <alignment/>
      <protection/>
    </xf>
    <xf numFmtId="0" fontId="0" fillId="35" borderId="25" xfId="0" applyFill="1" applyBorder="1" applyAlignment="1" applyProtection="1">
      <alignment/>
      <protection/>
    </xf>
    <xf numFmtId="0" fontId="0" fillId="36" borderId="26" xfId="0" applyFont="1" applyFill="1" applyBorder="1" applyAlignment="1" applyProtection="1">
      <alignment/>
      <protection/>
    </xf>
    <xf numFmtId="0" fontId="0" fillId="36" borderId="27" xfId="0" applyFont="1" applyFill="1" applyBorder="1" applyAlignment="1" applyProtection="1">
      <alignment/>
      <protection/>
    </xf>
    <xf numFmtId="0" fontId="0" fillId="36" borderId="27" xfId="0" applyFont="1" applyFill="1" applyBorder="1" applyAlignment="1" applyProtection="1">
      <alignment/>
      <protection/>
    </xf>
    <xf numFmtId="0" fontId="1" fillId="36" borderId="15" xfId="0" applyFont="1" applyFill="1" applyBorder="1" applyAlignment="1" applyProtection="1">
      <alignment horizontal="center" vertical="center"/>
      <protection/>
    </xf>
    <xf numFmtId="0" fontId="0" fillId="36" borderId="18" xfId="0" applyFont="1" applyFill="1" applyBorder="1" applyAlignment="1" applyProtection="1">
      <alignment/>
      <protection/>
    </xf>
    <xf numFmtId="0" fontId="0" fillId="36" borderId="28" xfId="0" applyFont="1" applyFill="1" applyBorder="1" applyAlignment="1" applyProtection="1">
      <alignment/>
      <protection/>
    </xf>
    <xf numFmtId="0" fontId="0" fillId="36" borderId="28" xfId="0" applyFont="1" applyFill="1" applyBorder="1" applyAlignment="1" applyProtection="1">
      <alignment/>
      <protection/>
    </xf>
    <xf numFmtId="0" fontId="1" fillId="36" borderId="16" xfId="0" applyFont="1" applyFill="1" applyBorder="1" applyAlignment="1" applyProtection="1">
      <alignment horizontal="center"/>
      <protection/>
    </xf>
    <xf numFmtId="0" fontId="4" fillId="36" borderId="16" xfId="0" applyFont="1" applyFill="1" applyBorder="1" applyAlignment="1" applyProtection="1">
      <alignment horizontal="center"/>
      <protection/>
    </xf>
    <xf numFmtId="0" fontId="0" fillId="36" borderId="29" xfId="0" applyFont="1" applyFill="1" applyBorder="1" applyAlignment="1" applyProtection="1">
      <alignment/>
      <protection/>
    </xf>
    <xf numFmtId="0" fontId="0" fillId="36" borderId="30" xfId="0" applyFont="1" applyFill="1" applyBorder="1" applyAlignment="1" applyProtection="1">
      <alignment/>
      <protection/>
    </xf>
    <xf numFmtId="0" fontId="0" fillId="36" borderId="30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 horizontal="center"/>
      <protection/>
    </xf>
    <xf numFmtId="0" fontId="9" fillId="36" borderId="15" xfId="0" applyFont="1" applyFill="1" applyBorder="1" applyAlignment="1" applyProtection="1">
      <alignment/>
      <protection/>
    </xf>
    <xf numFmtId="0" fontId="9" fillId="36" borderId="16" xfId="0" applyFont="1" applyFill="1" applyBorder="1" applyAlignment="1" applyProtection="1">
      <alignment/>
      <protection/>
    </xf>
    <xf numFmtId="0" fontId="10" fillId="36" borderId="16" xfId="0" applyFont="1" applyFill="1" applyBorder="1" applyAlignment="1" applyProtection="1">
      <alignment/>
      <protection/>
    </xf>
    <xf numFmtId="0" fontId="10" fillId="36" borderId="17" xfId="0" applyFont="1" applyFill="1" applyBorder="1" applyAlignment="1" applyProtection="1">
      <alignment/>
      <protection/>
    </xf>
    <xf numFmtId="0" fontId="0" fillId="7" borderId="31" xfId="0" applyFill="1" applyBorder="1" applyAlignment="1" applyProtection="1">
      <alignment/>
      <protection/>
    </xf>
    <xf numFmtId="0" fontId="0" fillId="7" borderId="32" xfId="0" applyFill="1" applyBorder="1" applyAlignment="1" applyProtection="1">
      <alignment/>
      <protection/>
    </xf>
    <xf numFmtId="0" fontId="8" fillId="7" borderId="0" xfId="0" applyFont="1" applyFill="1" applyBorder="1" applyAlignment="1" applyProtection="1">
      <alignment horizontal="center"/>
      <protection/>
    </xf>
    <xf numFmtId="0" fontId="0" fillId="7" borderId="0" xfId="0" applyFont="1" applyFill="1" applyBorder="1" applyAlignment="1" applyProtection="1">
      <alignment/>
      <protection/>
    </xf>
    <xf numFmtId="0" fontId="0" fillId="7" borderId="0" xfId="0" applyFont="1" applyFill="1" applyBorder="1" applyAlignment="1" applyProtection="1">
      <alignment/>
      <protection/>
    </xf>
    <xf numFmtId="0" fontId="0" fillId="7" borderId="33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1" fontId="0" fillId="7" borderId="0" xfId="0" applyNumberFormat="1" applyFill="1" applyBorder="1" applyAlignment="1" applyProtection="1">
      <alignment/>
      <protection/>
    </xf>
    <xf numFmtId="0" fontId="0" fillId="7" borderId="33" xfId="0" applyFill="1" applyBorder="1" applyAlignment="1" applyProtection="1">
      <alignment/>
      <protection/>
    </xf>
    <xf numFmtId="167" fontId="0" fillId="7" borderId="0" xfId="0" applyNumberFormat="1" applyFill="1" applyBorder="1" applyAlignment="1" applyProtection="1">
      <alignment/>
      <protection/>
    </xf>
    <xf numFmtId="0" fontId="0" fillId="7" borderId="0" xfId="0" applyFont="1" applyFill="1" applyBorder="1" applyAlignment="1" applyProtection="1">
      <alignment/>
      <protection/>
    </xf>
    <xf numFmtId="0" fontId="0" fillId="7" borderId="0" xfId="0" applyFont="1" applyFill="1" applyBorder="1" applyAlignment="1" applyProtection="1">
      <alignment/>
      <protection/>
    </xf>
    <xf numFmtId="0" fontId="0" fillId="7" borderId="33" xfId="0" applyFont="1" applyFill="1" applyBorder="1" applyAlignment="1" applyProtection="1">
      <alignment/>
      <protection/>
    </xf>
    <xf numFmtId="0" fontId="0" fillId="7" borderId="34" xfId="0" applyFill="1" applyBorder="1" applyAlignment="1" applyProtection="1">
      <alignment/>
      <protection/>
    </xf>
    <xf numFmtId="0" fontId="0" fillId="7" borderId="35" xfId="0" applyFill="1" applyBorder="1" applyAlignment="1" applyProtection="1">
      <alignment/>
      <protection/>
    </xf>
    <xf numFmtId="2" fontId="0" fillId="7" borderId="0" xfId="0" applyNumberFormat="1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 horizontal="center"/>
      <protection/>
    </xf>
    <xf numFmtId="0" fontId="0" fillId="7" borderId="0" xfId="0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1" fontId="0" fillId="7" borderId="0" xfId="0" applyNumberFormat="1" applyFont="1" applyFill="1" applyBorder="1" applyAlignment="1" applyProtection="1">
      <alignment/>
      <protection/>
    </xf>
    <xf numFmtId="0" fontId="0" fillId="7" borderId="0" xfId="0" applyFont="1" applyFill="1" applyBorder="1" applyAlignment="1" applyProtection="1">
      <alignment/>
      <protection/>
    </xf>
    <xf numFmtId="0" fontId="13" fillId="34" borderId="19" xfId="0" applyFont="1" applyFill="1" applyBorder="1" applyAlignment="1" applyProtection="1">
      <alignment horizontal="center"/>
      <protection/>
    </xf>
    <xf numFmtId="0" fontId="8" fillId="34" borderId="28" xfId="0" applyFont="1" applyFill="1" applyBorder="1" applyAlignment="1" applyProtection="1">
      <alignment horizontal="center"/>
      <protection/>
    </xf>
    <xf numFmtId="0" fontId="8" fillId="34" borderId="36" xfId="0" applyFont="1" applyFill="1" applyBorder="1" applyAlignment="1" applyProtection="1">
      <alignment horizontal="center"/>
      <protection/>
    </xf>
    <xf numFmtId="0" fontId="0" fillId="35" borderId="22" xfId="0" applyFill="1" applyBorder="1" applyAlignment="1" applyProtection="1">
      <alignment/>
      <protection/>
    </xf>
    <xf numFmtId="0" fontId="0" fillId="35" borderId="30" xfId="0" applyFill="1" applyBorder="1" applyAlignment="1" applyProtection="1">
      <alignment/>
      <protection/>
    </xf>
    <xf numFmtId="0" fontId="0" fillId="35" borderId="37" xfId="0" applyFill="1" applyBorder="1" applyAlignment="1" applyProtection="1">
      <alignment/>
      <protection/>
    </xf>
    <xf numFmtId="0" fontId="1" fillId="37" borderId="18" xfId="0" applyNumberFormat="1" applyFont="1" applyFill="1" applyBorder="1" applyAlignment="1" applyProtection="1">
      <alignment/>
      <protection/>
    </xf>
    <xf numFmtId="0" fontId="1" fillId="37" borderId="28" xfId="0" applyNumberFormat="1" applyFont="1" applyFill="1" applyBorder="1" applyAlignment="1" applyProtection="1">
      <alignment/>
      <protection/>
    </xf>
    <xf numFmtId="0" fontId="1" fillId="37" borderId="38" xfId="0" applyNumberFormat="1" applyFont="1" applyFill="1" applyBorder="1" applyAlignment="1" applyProtection="1">
      <alignment/>
      <protection/>
    </xf>
    <xf numFmtId="0" fontId="1" fillId="37" borderId="18" xfId="0" applyFont="1" applyFill="1" applyBorder="1" applyAlignment="1" applyProtection="1">
      <alignment/>
      <protection/>
    </xf>
    <xf numFmtId="0" fontId="1" fillId="37" borderId="28" xfId="0" applyFont="1" applyFill="1" applyBorder="1" applyAlignment="1" applyProtection="1">
      <alignment/>
      <protection/>
    </xf>
    <xf numFmtId="0" fontId="1" fillId="37" borderId="38" xfId="0" applyFont="1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1" fillId="37" borderId="26" xfId="0" applyFont="1" applyFill="1" applyBorder="1" applyAlignment="1" applyProtection="1">
      <alignment/>
      <protection/>
    </xf>
    <xf numFmtId="0" fontId="1" fillId="37" borderId="27" xfId="0" applyFont="1" applyFill="1" applyBorder="1" applyAlignment="1" applyProtection="1">
      <alignment/>
      <protection/>
    </xf>
    <xf numFmtId="0" fontId="1" fillId="37" borderId="39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 horizontal="center" vertical="justify"/>
      <protection/>
    </xf>
    <xf numFmtId="0" fontId="0" fillId="34" borderId="13" xfId="0" applyFill="1" applyBorder="1" applyAlignment="1" applyProtection="1">
      <alignment horizontal="center" vertical="justify"/>
      <protection/>
    </xf>
    <xf numFmtId="0" fontId="0" fillId="34" borderId="11" xfId="0" applyFill="1" applyBorder="1" applyAlignment="1" applyProtection="1">
      <alignment horizontal="center" vertical="justify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34" borderId="39" xfId="0" applyFill="1" applyBorder="1" applyAlignment="1" applyProtection="1">
      <alignment horizontal="center" vertical="center"/>
      <protection/>
    </xf>
    <xf numFmtId="0" fontId="1" fillId="37" borderId="40" xfId="0" applyFont="1" applyFill="1" applyBorder="1" applyAlignment="1" applyProtection="1">
      <alignment/>
      <protection/>
    </xf>
    <xf numFmtId="0" fontId="1" fillId="37" borderId="34" xfId="0" applyFont="1" applyFill="1" applyBorder="1" applyAlignment="1" applyProtection="1">
      <alignment/>
      <protection/>
    </xf>
    <xf numFmtId="0" fontId="1" fillId="37" borderId="41" xfId="0" applyFont="1" applyFill="1" applyBorder="1" applyAlignment="1" applyProtection="1">
      <alignment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../TopraklamaDirenci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38</xdr:row>
      <xdr:rowOff>47625</xdr:rowOff>
    </xdr:from>
    <xdr:to>
      <xdr:col>7</xdr:col>
      <xdr:colOff>152400</xdr:colOff>
      <xdr:row>40</xdr:row>
      <xdr:rowOff>47625</xdr:rowOff>
    </xdr:to>
    <xdr:sp>
      <xdr:nvSpPr>
        <xdr:cNvPr id="1" name="Rectangle 5"/>
        <xdr:cNvSpPr>
          <a:spLocks/>
        </xdr:cNvSpPr>
      </xdr:nvSpPr>
      <xdr:spPr>
        <a:xfrm>
          <a:off x="504825" y="7439025"/>
          <a:ext cx="39814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</xdr:row>
      <xdr:rowOff>0</xdr:rowOff>
    </xdr:from>
    <xdr:to>
      <xdr:col>12</xdr:col>
      <xdr:colOff>571500</xdr:colOff>
      <xdr:row>5</xdr:row>
      <xdr:rowOff>28575</xdr:rowOff>
    </xdr:to>
    <xdr:sp>
      <xdr:nvSpPr>
        <xdr:cNvPr id="2" name="Rectangle 7">
          <a:hlinkClick r:id="rId1"/>
        </xdr:cNvPr>
        <xdr:cNvSpPr>
          <a:spLocks/>
        </xdr:cNvSpPr>
      </xdr:nvSpPr>
      <xdr:spPr>
        <a:xfrm>
          <a:off x="6124575" y="647700"/>
          <a:ext cx="11049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TOPRAKLAMA HESABI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70" zoomScaleNormal="70" zoomScalePageLayoutView="0" workbookViewId="0" topLeftCell="A1">
      <selection activeCell="H15" sqref="H15"/>
    </sheetView>
  </sheetViews>
  <sheetFormatPr defaultColWidth="9.140625" defaultRowHeight="12.75"/>
  <cols>
    <col min="1" max="5" width="9.140625" style="18" customWidth="1"/>
    <col min="6" max="6" width="8.00390625" style="18" customWidth="1"/>
    <col min="7" max="7" width="11.28125" style="18" customWidth="1"/>
    <col min="8" max="8" width="11.8515625" style="18" customWidth="1"/>
    <col min="9" max="9" width="4.7109375" style="18" customWidth="1"/>
    <col min="10" max="11" width="9.140625" style="18" customWidth="1"/>
    <col min="12" max="12" width="0" style="18" hidden="1" customWidth="1"/>
    <col min="13" max="13" width="9.421875" style="18" customWidth="1"/>
    <col min="14" max="16384" width="9.140625" style="11" customWidth="1"/>
  </cols>
  <sheetData>
    <row r="1" spans="1:20" ht="19.5">
      <c r="A1" s="71" t="s">
        <v>55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  <c r="N1" s="12"/>
      <c r="O1" s="12"/>
      <c r="P1" s="14"/>
      <c r="Q1" s="14"/>
      <c r="R1" s="14"/>
      <c r="S1" s="14"/>
      <c r="T1" s="14"/>
    </row>
    <row r="2" spans="1:20" ht="18">
      <c r="A2" s="50"/>
      <c r="B2" s="52"/>
      <c r="C2" s="52"/>
      <c r="D2" s="52"/>
      <c r="E2" s="52"/>
      <c r="F2" s="52"/>
      <c r="G2" s="52"/>
      <c r="H2" s="52"/>
      <c r="I2" s="52"/>
      <c r="J2" s="53"/>
      <c r="K2" s="53"/>
      <c r="L2" s="54"/>
      <c r="M2" s="55"/>
      <c r="N2" s="12"/>
      <c r="O2" s="12"/>
      <c r="P2" s="14"/>
      <c r="Q2" s="14"/>
      <c r="R2" s="14"/>
      <c r="S2" s="14"/>
      <c r="T2" s="14"/>
    </row>
    <row r="3" spans="1:20" ht="13.5" thickBot="1">
      <c r="A3" s="50"/>
      <c r="B3" s="56"/>
      <c r="C3" s="56"/>
      <c r="D3" s="56"/>
      <c r="E3" s="56"/>
      <c r="F3" s="54"/>
      <c r="G3" s="54"/>
      <c r="H3" s="54"/>
      <c r="I3" s="54"/>
      <c r="J3" s="53"/>
      <c r="K3" s="53"/>
      <c r="L3" s="54"/>
      <c r="M3" s="55"/>
      <c r="N3" s="12"/>
      <c r="O3" s="12"/>
      <c r="P3" s="14"/>
      <c r="Q3" s="14"/>
      <c r="R3" s="14"/>
      <c r="S3" s="14"/>
      <c r="T3" s="14"/>
    </row>
    <row r="4" spans="1:20" ht="14.25">
      <c r="A4" s="50"/>
      <c r="B4" s="33" t="s">
        <v>34</v>
      </c>
      <c r="C4" s="34"/>
      <c r="D4" s="35"/>
      <c r="E4" s="35"/>
      <c r="F4" s="35"/>
      <c r="G4" s="36" t="s">
        <v>7</v>
      </c>
      <c r="H4" s="19">
        <v>25</v>
      </c>
      <c r="I4" s="46" t="s">
        <v>3</v>
      </c>
      <c r="J4" s="56"/>
      <c r="K4" s="56"/>
      <c r="L4" s="57">
        <f>+C21</f>
        <v>25</v>
      </c>
      <c r="M4" s="58"/>
      <c r="O4" s="13"/>
      <c r="P4" s="14"/>
      <c r="Q4" s="14"/>
      <c r="R4" s="14"/>
      <c r="S4" s="14"/>
      <c r="T4" s="14"/>
    </row>
    <row r="5" spans="1:20" ht="14.25">
      <c r="A5" s="50"/>
      <c r="B5" s="37" t="s">
        <v>35</v>
      </c>
      <c r="C5" s="38"/>
      <c r="D5" s="39"/>
      <c r="E5" s="39"/>
      <c r="F5" s="39"/>
      <c r="G5" s="40" t="s">
        <v>9</v>
      </c>
      <c r="H5" s="20">
        <v>25</v>
      </c>
      <c r="I5" s="47" t="s">
        <v>3</v>
      </c>
      <c r="J5" s="56"/>
      <c r="K5" s="56"/>
      <c r="L5" s="59">
        <f>+C25</f>
        <v>0.29943545776643926</v>
      </c>
      <c r="M5" s="58"/>
      <c r="O5" s="13"/>
      <c r="P5" s="14"/>
      <c r="Q5" s="14"/>
      <c r="R5" s="14"/>
      <c r="S5" s="14"/>
      <c r="T5" s="14"/>
    </row>
    <row r="6" spans="1:20" ht="12.75">
      <c r="A6" s="50"/>
      <c r="B6" s="37" t="s">
        <v>24</v>
      </c>
      <c r="C6" s="38"/>
      <c r="D6" s="39"/>
      <c r="E6" s="39"/>
      <c r="F6" s="39"/>
      <c r="G6" s="40" t="s">
        <v>11</v>
      </c>
      <c r="H6" s="20">
        <v>3</v>
      </c>
      <c r="I6" s="47" t="s">
        <v>2</v>
      </c>
      <c r="J6" s="56"/>
      <c r="K6" s="56"/>
      <c r="L6" s="56"/>
      <c r="M6" s="58"/>
      <c r="O6" s="13"/>
      <c r="P6" s="14"/>
      <c r="Q6" s="14"/>
      <c r="R6" s="14"/>
      <c r="S6" s="14"/>
      <c r="T6" s="14"/>
    </row>
    <row r="7" spans="1:20" ht="14.25">
      <c r="A7" s="50"/>
      <c r="B7" s="37" t="s">
        <v>25</v>
      </c>
      <c r="C7" s="38"/>
      <c r="D7" s="39"/>
      <c r="E7" s="39"/>
      <c r="F7" s="39"/>
      <c r="G7" s="40" t="s">
        <v>36</v>
      </c>
      <c r="H7" s="20">
        <v>10</v>
      </c>
      <c r="I7" s="47" t="s">
        <v>3</v>
      </c>
      <c r="J7" s="56"/>
      <c r="K7" s="56"/>
      <c r="L7" s="56"/>
      <c r="M7" s="58"/>
      <c r="O7" s="13"/>
      <c r="P7" s="14"/>
      <c r="Q7" s="14"/>
      <c r="R7" s="14"/>
      <c r="S7" s="14"/>
      <c r="T7" s="14"/>
    </row>
    <row r="8" spans="1:20" ht="12.75">
      <c r="A8" s="50"/>
      <c r="B8" s="37" t="s">
        <v>26</v>
      </c>
      <c r="C8" s="38"/>
      <c r="D8" s="39"/>
      <c r="E8" s="39"/>
      <c r="F8" s="39"/>
      <c r="G8" s="40" t="s">
        <v>12</v>
      </c>
      <c r="H8" s="20">
        <v>4</v>
      </c>
      <c r="I8" s="47" t="s">
        <v>2</v>
      </c>
      <c r="J8" s="56"/>
      <c r="K8" s="56"/>
      <c r="L8" s="56"/>
      <c r="M8" s="58"/>
      <c r="O8" s="13"/>
      <c r="P8" s="14"/>
      <c r="Q8" s="14"/>
      <c r="R8" s="14"/>
      <c r="S8" s="14"/>
      <c r="T8" s="14"/>
    </row>
    <row r="9" spans="1:20" ht="12.75">
      <c r="A9" s="50"/>
      <c r="B9" s="37" t="s">
        <v>27</v>
      </c>
      <c r="C9" s="38"/>
      <c r="D9" s="39"/>
      <c r="E9" s="39"/>
      <c r="F9" s="39"/>
      <c r="G9" s="40" t="s">
        <v>13</v>
      </c>
      <c r="H9" s="20">
        <v>1</v>
      </c>
      <c r="I9" s="47" t="s">
        <v>2</v>
      </c>
      <c r="J9" s="56"/>
      <c r="K9" s="56"/>
      <c r="L9" s="56"/>
      <c r="M9" s="58"/>
      <c r="O9" s="13"/>
      <c r="P9" s="14"/>
      <c r="Q9" s="14"/>
      <c r="R9" s="14"/>
      <c r="S9" s="14"/>
      <c r="T9" s="14"/>
    </row>
    <row r="10" spans="1:20" ht="12.75">
      <c r="A10" s="50"/>
      <c r="B10" s="37" t="s">
        <v>28</v>
      </c>
      <c r="C10" s="38"/>
      <c r="D10" s="39"/>
      <c r="E10" s="39"/>
      <c r="F10" s="39"/>
      <c r="G10" s="40" t="s">
        <v>14</v>
      </c>
      <c r="H10" s="20">
        <v>0.008</v>
      </c>
      <c r="I10" s="47" t="s">
        <v>2</v>
      </c>
      <c r="J10" s="56"/>
      <c r="K10" s="56"/>
      <c r="L10" s="56"/>
      <c r="M10" s="58"/>
      <c r="O10" s="13"/>
      <c r="P10" s="14"/>
      <c r="Q10" s="14"/>
      <c r="R10" s="14"/>
      <c r="S10" s="14"/>
      <c r="T10" s="14"/>
    </row>
    <row r="11" spans="1:20" ht="12.75">
      <c r="A11" s="50"/>
      <c r="B11" s="37" t="s">
        <v>29</v>
      </c>
      <c r="C11" s="38"/>
      <c r="D11" s="39"/>
      <c r="E11" s="39"/>
      <c r="F11" s="39"/>
      <c r="G11" s="41" t="s">
        <v>8</v>
      </c>
      <c r="H11" s="20">
        <v>2000</v>
      </c>
      <c r="I11" s="48" t="s">
        <v>54</v>
      </c>
      <c r="J11" s="56"/>
      <c r="K11" s="56"/>
      <c r="L11" s="56"/>
      <c r="M11" s="58"/>
      <c r="O11" s="13"/>
      <c r="P11" s="14"/>
      <c r="Q11" s="14"/>
      <c r="R11" s="14"/>
      <c r="S11" s="14"/>
      <c r="T11" s="14"/>
    </row>
    <row r="12" spans="1:20" ht="14.25">
      <c r="A12" s="50"/>
      <c r="B12" s="37" t="s">
        <v>30</v>
      </c>
      <c r="C12" s="38"/>
      <c r="D12" s="39"/>
      <c r="E12" s="39"/>
      <c r="F12" s="39"/>
      <c r="G12" s="40" t="s">
        <v>37</v>
      </c>
      <c r="H12" s="20">
        <v>1600</v>
      </c>
      <c r="I12" s="47" t="s">
        <v>52</v>
      </c>
      <c r="J12" s="56"/>
      <c r="K12" s="56"/>
      <c r="L12" s="56"/>
      <c r="M12" s="58"/>
      <c r="O12" s="13"/>
      <c r="P12" s="14"/>
      <c r="Q12" s="14"/>
      <c r="R12" s="14"/>
      <c r="S12" s="14"/>
      <c r="T12" s="14"/>
    </row>
    <row r="13" spans="1:20" ht="12.75">
      <c r="A13" s="50"/>
      <c r="B13" s="37" t="s">
        <v>31</v>
      </c>
      <c r="C13" s="38"/>
      <c r="D13" s="39"/>
      <c r="E13" s="39"/>
      <c r="F13" s="39"/>
      <c r="G13" s="40" t="s">
        <v>10</v>
      </c>
      <c r="H13" s="20">
        <v>4800</v>
      </c>
      <c r="I13" s="47" t="s">
        <v>2</v>
      </c>
      <c r="J13" s="56"/>
      <c r="K13" s="56"/>
      <c r="L13" s="56"/>
      <c r="M13" s="58"/>
      <c r="O13" s="13"/>
      <c r="P13" s="14"/>
      <c r="Q13" s="14"/>
      <c r="R13" s="14"/>
      <c r="S13" s="14"/>
      <c r="T13" s="14"/>
    </row>
    <row r="14" spans="1:20" ht="14.25">
      <c r="A14" s="50"/>
      <c r="B14" s="37" t="s">
        <v>32</v>
      </c>
      <c r="C14" s="38"/>
      <c r="D14" s="39"/>
      <c r="E14" s="39"/>
      <c r="F14" s="39"/>
      <c r="G14" s="40" t="s">
        <v>4</v>
      </c>
      <c r="H14" s="20">
        <v>0.1</v>
      </c>
      <c r="I14" s="47" t="s">
        <v>53</v>
      </c>
      <c r="J14" s="56"/>
      <c r="K14" s="56"/>
      <c r="L14" s="56"/>
      <c r="M14" s="58"/>
      <c r="O14" s="13"/>
      <c r="P14" s="14"/>
      <c r="Q14" s="14"/>
      <c r="R14" s="14"/>
      <c r="S14" s="14"/>
      <c r="T14" s="14"/>
    </row>
    <row r="15" spans="1:20" ht="15" thickBot="1">
      <c r="A15" s="50"/>
      <c r="B15" s="42" t="s">
        <v>33</v>
      </c>
      <c r="C15" s="43"/>
      <c r="D15" s="44"/>
      <c r="E15" s="44"/>
      <c r="F15" s="44"/>
      <c r="G15" s="45" t="s">
        <v>5</v>
      </c>
      <c r="H15" s="21">
        <v>5</v>
      </c>
      <c r="I15" s="49" t="s">
        <v>54</v>
      </c>
      <c r="J15" s="56"/>
      <c r="K15" s="56"/>
      <c r="L15" s="56"/>
      <c r="M15" s="58"/>
      <c r="O15" s="13"/>
      <c r="P15" s="14"/>
      <c r="Q15" s="14"/>
      <c r="R15" s="14"/>
      <c r="S15" s="14"/>
      <c r="T15" s="14"/>
    </row>
    <row r="16" spans="1:20" ht="12.75">
      <c r="A16" s="50"/>
      <c r="B16" s="56"/>
      <c r="C16" s="56"/>
      <c r="D16" s="56"/>
      <c r="E16" s="56"/>
      <c r="F16" s="61"/>
      <c r="G16" s="61"/>
      <c r="H16" s="61"/>
      <c r="I16" s="61"/>
      <c r="J16" s="60"/>
      <c r="K16" s="60"/>
      <c r="L16" s="61"/>
      <c r="M16" s="62"/>
      <c r="N16" s="13"/>
      <c r="O16" s="13"/>
      <c r="P16" s="14"/>
      <c r="Q16" s="14"/>
      <c r="R16" s="14"/>
      <c r="S16" s="14"/>
      <c r="T16" s="14"/>
    </row>
    <row r="17" spans="1:20" ht="12.75">
      <c r="A17" s="50"/>
      <c r="B17" s="56"/>
      <c r="C17" s="56"/>
      <c r="D17" s="56"/>
      <c r="E17" s="56"/>
      <c r="F17" s="61"/>
      <c r="G17" s="61"/>
      <c r="H17" s="61"/>
      <c r="I17" s="61"/>
      <c r="J17" s="60"/>
      <c r="K17" s="60"/>
      <c r="L17" s="61"/>
      <c r="M17" s="62"/>
      <c r="N17" s="13"/>
      <c r="O17" s="13"/>
      <c r="P17" s="14"/>
      <c r="Q17" s="14"/>
      <c r="R17" s="14"/>
      <c r="S17" s="14"/>
      <c r="T17" s="14"/>
    </row>
    <row r="18" spans="1:15" ht="12.75">
      <c r="A18" s="50"/>
      <c r="B18" s="56"/>
      <c r="C18" s="65"/>
      <c r="D18" s="56"/>
      <c r="E18" s="56"/>
      <c r="F18" s="61"/>
      <c r="G18" s="61"/>
      <c r="H18" s="61"/>
      <c r="I18" s="61"/>
      <c r="J18" s="60"/>
      <c r="K18" s="60"/>
      <c r="L18" s="61"/>
      <c r="M18" s="62"/>
      <c r="N18" s="13"/>
      <c r="O18" s="13"/>
    </row>
    <row r="19" spans="1:15" ht="13.5" thickBot="1">
      <c r="A19" s="50"/>
      <c r="B19" s="56"/>
      <c r="C19" s="56"/>
      <c r="D19" s="56"/>
      <c r="E19" s="56"/>
      <c r="F19" s="61"/>
      <c r="G19" s="61"/>
      <c r="H19" s="61"/>
      <c r="I19" s="61"/>
      <c r="J19" s="60"/>
      <c r="K19" s="60"/>
      <c r="L19" s="61"/>
      <c r="M19" s="62"/>
      <c r="N19" s="13"/>
      <c r="O19" s="13"/>
    </row>
    <row r="20" spans="1:15" ht="17.25" customHeight="1">
      <c r="A20" s="50"/>
      <c r="B20" s="87" t="s">
        <v>45</v>
      </c>
      <c r="C20" s="88"/>
      <c r="D20" s="88"/>
      <c r="E20" s="88"/>
      <c r="F20" s="88"/>
      <c r="G20" s="89"/>
      <c r="H20" s="56"/>
      <c r="I20" s="60"/>
      <c r="J20" s="60"/>
      <c r="K20" s="60"/>
      <c r="L20" s="61"/>
      <c r="M20" s="62"/>
      <c r="N20" s="13"/>
      <c r="O20" s="13"/>
    </row>
    <row r="21" spans="1:15" ht="17.25" customHeight="1">
      <c r="A21" s="50"/>
      <c r="B21" s="22" t="s">
        <v>51</v>
      </c>
      <c r="C21" s="23">
        <f>ROUND(+SQRT(ana!H4*ana!H5),0)</f>
        <v>25</v>
      </c>
      <c r="D21" s="83" t="s">
        <v>38</v>
      </c>
      <c r="E21" s="84"/>
      <c r="F21" s="84"/>
      <c r="G21" s="85"/>
      <c r="H21" s="56"/>
      <c r="I21" s="60"/>
      <c r="J21" s="60"/>
      <c r="K21" s="60"/>
      <c r="L21" s="61"/>
      <c r="M21" s="62"/>
      <c r="N21" s="13"/>
      <c r="O21" s="13"/>
    </row>
    <row r="22" spans="1:15" ht="17.25" customHeight="1">
      <c r="A22" s="50"/>
      <c r="B22" s="80" t="s">
        <v>17</v>
      </c>
      <c r="C22" s="81"/>
      <c r="D22" s="81"/>
      <c r="E22" s="81"/>
      <c r="F22" s="81"/>
      <c r="G22" s="82"/>
      <c r="H22" s="56"/>
      <c r="I22" s="60"/>
      <c r="J22" s="60"/>
      <c r="K22" s="60"/>
      <c r="L22" s="61"/>
      <c r="M22" s="62"/>
      <c r="N22" s="13"/>
      <c r="O22" s="13"/>
    </row>
    <row r="23" spans="1:15" ht="17.25" customHeight="1">
      <c r="A23" s="50"/>
      <c r="B23" s="24" t="s">
        <v>50</v>
      </c>
      <c r="C23" s="25">
        <f>+ana!H6*ana!H7</f>
        <v>30</v>
      </c>
      <c r="D23" s="83" t="s">
        <v>39</v>
      </c>
      <c r="E23" s="84"/>
      <c r="F23" s="84"/>
      <c r="G23" s="85"/>
      <c r="H23" s="56"/>
      <c r="I23" s="60"/>
      <c r="J23" s="60"/>
      <c r="K23" s="60"/>
      <c r="L23" s="61"/>
      <c r="M23" s="62"/>
      <c r="N23" s="13"/>
      <c r="O23" s="13"/>
    </row>
    <row r="24" spans="1:15" ht="17.25" customHeight="1">
      <c r="A24" s="50"/>
      <c r="B24" s="77" t="s">
        <v>23</v>
      </c>
      <c r="C24" s="78"/>
      <c r="D24" s="78"/>
      <c r="E24" s="78"/>
      <c r="F24" s="78"/>
      <c r="G24" s="79"/>
      <c r="H24" s="56"/>
      <c r="I24" s="56"/>
      <c r="J24" s="56"/>
      <c r="K24" s="56"/>
      <c r="L24" s="61"/>
      <c r="M24" s="62"/>
      <c r="N24" s="13"/>
      <c r="O24" s="13"/>
    </row>
    <row r="25" spans="1:15" ht="17.25" customHeight="1">
      <c r="A25" s="50"/>
      <c r="B25" s="24" t="s">
        <v>6</v>
      </c>
      <c r="C25" s="26">
        <f>1/(2*PI())*formül!J2+1/PI()*formül!J3</f>
        <v>0.29943545776643926</v>
      </c>
      <c r="D25" s="83" t="s">
        <v>40</v>
      </c>
      <c r="E25" s="84"/>
      <c r="F25" s="84"/>
      <c r="G25" s="85"/>
      <c r="H25" s="56"/>
      <c r="I25" s="60"/>
      <c r="J25" s="60"/>
      <c r="K25" s="60"/>
      <c r="L25" s="61"/>
      <c r="M25" s="62"/>
      <c r="N25" s="13"/>
      <c r="O25" s="13"/>
    </row>
    <row r="26" spans="1:15" ht="17.25" customHeight="1">
      <c r="A26" s="50"/>
      <c r="B26" s="80" t="s">
        <v>18</v>
      </c>
      <c r="C26" s="81"/>
      <c r="D26" s="81"/>
      <c r="E26" s="81"/>
      <c r="F26" s="81"/>
      <c r="G26" s="82"/>
      <c r="H26" s="56"/>
      <c r="I26" s="60"/>
      <c r="J26" s="60"/>
      <c r="K26" s="60"/>
      <c r="L26" s="61"/>
      <c r="M26" s="62"/>
      <c r="N26" s="13"/>
      <c r="O26" s="13"/>
    </row>
    <row r="27" spans="1:15" ht="17.25" customHeight="1">
      <c r="A27" s="50"/>
      <c r="B27" s="24" t="s">
        <v>15</v>
      </c>
      <c r="C27" s="27">
        <f>0.656+0.172*ana!C21</f>
        <v>4.9559999999999995</v>
      </c>
      <c r="D27" s="83" t="s">
        <v>40</v>
      </c>
      <c r="E27" s="84"/>
      <c r="F27" s="84"/>
      <c r="G27" s="85"/>
      <c r="H27" s="56"/>
      <c r="I27" s="60"/>
      <c r="J27" s="60"/>
      <c r="K27" s="60"/>
      <c r="L27" s="61"/>
      <c r="M27" s="62"/>
      <c r="N27" s="13"/>
      <c r="O27" s="13"/>
    </row>
    <row r="28" spans="1:15" ht="17.25" customHeight="1">
      <c r="A28" s="50"/>
      <c r="B28" s="80" t="s">
        <v>19</v>
      </c>
      <c r="C28" s="81"/>
      <c r="D28" s="81"/>
      <c r="E28" s="81"/>
      <c r="F28" s="81"/>
      <c r="G28" s="82"/>
      <c r="H28" s="56"/>
      <c r="I28" s="56"/>
      <c r="J28" s="56"/>
      <c r="K28" s="56"/>
      <c r="L28" s="61"/>
      <c r="M28" s="62"/>
      <c r="N28" s="13"/>
      <c r="O28" s="13"/>
    </row>
    <row r="29" spans="1:15" ht="17.25" customHeight="1">
      <c r="A29" s="50"/>
      <c r="B29" s="24" t="s">
        <v>49</v>
      </c>
      <c r="C29" s="23">
        <f>ana!C25*ana!C27*ana!H11*ana!H12/(ana!H13+ana!C23)</f>
        <v>983.18981610963</v>
      </c>
      <c r="D29" s="83" t="s">
        <v>41</v>
      </c>
      <c r="E29" s="84"/>
      <c r="F29" s="84"/>
      <c r="G29" s="85"/>
      <c r="H29" s="56"/>
      <c r="I29" s="60"/>
      <c r="J29" s="60"/>
      <c r="K29" s="60"/>
      <c r="L29" s="61"/>
      <c r="M29" s="62"/>
      <c r="N29" s="13"/>
      <c r="O29" s="13"/>
    </row>
    <row r="30" spans="1:15" ht="17.25" customHeight="1">
      <c r="A30" s="50"/>
      <c r="B30" s="80" t="s">
        <v>20</v>
      </c>
      <c r="C30" s="81"/>
      <c r="D30" s="81"/>
      <c r="E30" s="81"/>
      <c r="F30" s="81"/>
      <c r="G30" s="82"/>
      <c r="H30" s="56"/>
      <c r="I30" s="61"/>
      <c r="J30" s="61"/>
      <c r="K30" s="61"/>
      <c r="L30" s="61"/>
      <c r="M30" s="62"/>
      <c r="N30" s="13"/>
      <c r="O30" s="13"/>
    </row>
    <row r="31" spans="1:15" ht="17.25" customHeight="1" thickBot="1">
      <c r="A31" s="50"/>
      <c r="B31" s="28" t="s">
        <v>48</v>
      </c>
      <c r="C31" s="29">
        <f>0.15*ana!C29</f>
        <v>147.4784724164445</v>
      </c>
      <c r="D31" s="74" t="s">
        <v>42</v>
      </c>
      <c r="E31" s="75"/>
      <c r="F31" s="75"/>
      <c r="G31" s="76"/>
      <c r="H31" s="56"/>
      <c r="I31" s="61"/>
      <c r="J31" s="61"/>
      <c r="K31" s="61"/>
      <c r="L31" s="61"/>
      <c r="M31" s="62"/>
      <c r="N31" s="13"/>
      <c r="O31" s="13"/>
    </row>
    <row r="32" spans="1:15" ht="12.75">
      <c r="A32" s="50"/>
      <c r="B32" s="56"/>
      <c r="C32" s="56"/>
      <c r="D32" s="56"/>
      <c r="E32" s="56"/>
      <c r="F32" s="61"/>
      <c r="G32" s="61"/>
      <c r="H32" s="66"/>
      <c r="I32" s="61"/>
      <c r="J32" s="61"/>
      <c r="K32" s="61"/>
      <c r="L32" s="61"/>
      <c r="M32" s="62"/>
      <c r="N32" s="13"/>
      <c r="O32" s="13"/>
    </row>
    <row r="33" spans="1:15" ht="13.5" thickBot="1">
      <c r="A33" s="50"/>
      <c r="B33" s="56"/>
      <c r="C33" s="56"/>
      <c r="D33" s="56"/>
      <c r="E33" s="56"/>
      <c r="F33" s="61"/>
      <c r="G33" s="61"/>
      <c r="H33" s="66"/>
      <c r="I33" s="61"/>
      <c r="J33" s="61"/>
      <c r="K33" s="61"/>
      <c r="L33" s="61"/>
      <c r="M33" s="62"/>
      <c r="N33" s="13"/>
      <c r="O33" s="13"/>
    </row>
    <row r="34" spans="1:15" ht="27.75" customHeight="1" thickBot="1">
      <c r="A34" s="50"/>
      <c r="B34" s="93" t="s">
        <v>43</v>
      </c>
      <c r="C34" s="94"/>
      <c r="D34" s="56"/>
      <c r="E34" s="90" t="s">
        <v>44</v>
      </c>
      <c r="F34" s="91"/>
      <c r="G34" s="92"/>
      <c r="H34" s="67"/>
      <c r="I34" s="61"/>
      <c r="J34" s="61"/>
      <c r="K34" s="61"/>
      <c r="L34" s="61"/>
      <c r="M34" s="62"/>
      <c r="N34" s="13"/>
      <c r="O34" s="13"/>
    </row>
    <row r="35" spans="1:15" ht="15">
      <c r="A35" s="50"/>
      <c r="B35" s="95" t="s">
        <v>21</v>
      </c>
      <c r="C35" s="97"/>
      <c r="D35" s="56"/>
      <c r="E35" s="95" t="s">
        <v>22</v>
      </c>
      <c r="F35" s="96"/>
      <c r="G35" s="97"/>
      <c r="H35" s="56"/>
      <c r="I35" s="60"/>
      <c r="J35" s="56"/>
      <c r="K35" s="56"/>
      <c r="L35" s="56"/>
      <c r="M35" s="62"/>
      <c r="N35" s="13"/>
      <c r="O35" s="13"/>
    </row>
    <row r="36" spans="1:15" ht="15" thickBot="1">
      <c r="A36" s="50"/>
      <c r="B36" s="28" t="s">
        <v>46</v>
      </c>
      <c r="C36" s="30">
        <f>0.75*ana!C29</f>
        <v>737.3923620822225</v>
      </c>
      <c r="D36" s="66" t="str">
        <f>+IF(C36&lt;F36,"&lt;",IF(C36=F36,"=","&gt;"))</f>
        <v>&gt;</v>
      </c>
      <c r="E36" s="28" t="s">
        <v>47</v>
      </c>
      <c r="F36" s="31">
        <f>(116+0.25*ana!H15)/SQRT(ana!H14)</f>
        <v>370.77705565474247</v>
      </c>
      <c r="G36" s="32"/>
      <c r="H36" s="56"/>
      <c r="I36" s="56"/>
      <c r="J36" s="56"/>
      <c r="K36" s="56"/>
      <c r="L36" s="61"/>
      <c r="M36" s="62"/>
      <c r="N36" s="13"/>
      <c r="O36" s="13"/>
    </row>
    <row r="37" spans="1:15" ht="12.75">
      <c r="A37" s="50"/>
      <c r="B37" s="68"/>
      <c r="C37" s="69"/>
      <c r="D37" s="66"/>
      <c r="E37" s="68"/>
      <c r="F37" s="70"/>
      <c r="G37" s="56"/>
      <c r="H37" s="56"/>
      <c r="I37" s="56"/>
      <c r="J37" s="56"/>
      <c r="K37" s="56"/>
      <c r="L37" s="61"/>
      <c r="M37" s="62"/>
      <c r="N37" s="13"/>
      <c r="O37" s="13"/>
    </row>
    <row r="38" spans="1:15" ht="12.75">
      <c r="A38" s="50"/>
      <c r="B38" s="68"/>
      <c r="C38" s="69"/>
      <c r="D38" s="66"/>
      <c r="E38" s="68"/>
      <c r="F38" s="70"/>
      <c r="G38" s="56"/>
      <c r="H38" s="56"/>
      <c r="I38" s="56"/>
      <c r="J38" s="56"/>
      <c r="K38" s="56"/>
      <c r="L38" s="61"/>
      <c r="M38" s="62"/>
      <c r="N38" s="13"/>
      <c r="O38" s="13"/>
    </row>
    <row r="39" spans="1:15" ht="13.5" thickBot="1">
      <c r="A39" s="50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61"/>
      <c r="M39" s="62"/>
      <c r="N39" s="13"/>
      <c r="O39" s="13"/>
    </row>
    <row r="40" spans="1:13" ht="13.5" thickBot="1">
      <c r="A40" s="50"/>
      <c r="B40" s="15" t="s">
        <v>16</v>
      </c>
      <c r="C40" s="86" t="str">
        <f>+IF(D36="&lt;","UYGUNDUR",IF(D36="=","KRİTİK DURUMDADIR","UYGUN DEĞİLDİR"))</f>
        <v>UYGUN DEĞİLDİR</v>
      </c>
      <c r="D40" s="86"/>
      <c r="E40" s="86"/>
      <c r="F40" s="16"/>
      <c r="G40" s="17"/>
      <c r="H40" s="56"/>
      <c r="I40" s="56"/>
      <c r="J40" s="56"/>
      <c r="K40" s="56"/>
      <c r="L40" s="56"/>
      <c r="M40" s="58"/>
    </row>
    <row r="41" spans="1:13" ht="12.75">
      <c r="A41" s="50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8"/>
    </row>
    <row r="42" spans="1:13" ht="12.75">
      <c r="A42" s="51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4"/>
    </row>
  </sheetData>
  <sheetProtection password="C490" sheet="1" selectLockedCells="1"/>
  <mergeCells count="18">
    <mergeCell ref="C40:E40"/>
    <mergeCell ref="B20:G20"/>
    <mergeCell ref="B22:G22"/>
    <mergeCell ref="D21:G21"/>
    <mergeCell ref="D23:G23"/>
    <mergeCell ref="E34:G34"/>
    <mergeCell ref="B34:C34"/>
    <mergeCell ref="E35:G35"/>
    <mergeCell ref="B35:C35"/>
    <mergeCell ref="A1:M1"/>
    <mergeCell ref="D31:G31"/>
    <mergeCell ref="B24:G24"/>
    <mergeCell ref="B26:G26"/>
    <mergeCell ref="B28:G28"/>
    <mergeCell ref="B30:G30"/>
    <mergeCell ref="D25:G25"/>
    <mergeCell ref="D27:G27"/>
    <mergeCell ref="D29:G29"/>
  </mergeCells>
  <printOptions/>
  <pageMargins left="0.75" right="0.75" top="1" bottom="1" header="0.5" footer="0.5"/>
  <pageSetup horizontalDpi="600" verticalDpi="600" orientation="portrait" paperSize="9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3" width="3.00390625" style="0" bestFit="1" customWidth="1"/>
    <col min="4" max="4" width="9.140625" style="1" customWidth="1"/>
    <col min="5" max="5" width="3.421875" style="0" customWidth="1"/>
    <col min="8" max="8" width="12.421875" style="0" bestFit="1" customWidth="1"/>
  </cols>
  <sheetData>
    <row r="1" spans="1:14" ht="13.5" thickBot="1">
      <c r="A1" s="5">
        <v>1</v>
      </c>
      <c r="B1" s="5">
        <v>3</v>
      </c>
      <c r="C1" s="5">
        <v>4</v>
      </c>
      <c r="D1" s="6">
        <f>+B1/C1</f>
        <v>0.75</v>
      </c>
      <c r="E1" s="5"/>
      <c r="F1" s="10">
        <f>+D1</f>
        <v>0.75</v>
      </c>
      <c r="G1" s="5">
        <f>IF(formül!$J$1=formül!A1,formül!F1,"")</f>
      </c>
      <c r="H1" s="10">
        <f>SUM(G1:G70)</f>
        <v>0.22913300542697357</v>
      </c>
      <c r="I1" s="3"/>
      <c r="J1" s="9">
        <f>+ana!C21-2</f>
        <v>23</v>
      </c>
      <c r="K1" s="4"/>
      <c r="L1" s="4"/>
      <c r="M1" s="4"/>
      <c r="N1" s="4"/>
    </row>
    <row r="2" spans="1:14" ht="13.5" thickBot="1">
      <c r="A2" s="5">
        <v>2</v>
      </c>
      <c r="B2" s="5">
        <v>5</v>
      </c>
      <c r="C2" s="5">
        <v>6</v>
      </c>
      <c r="D2" s="6">
        <f aca="true" t="shared" si="0" ref="D2:D35">+B2/C2</f>
        <v>0.8333333333333334</v>
      </c>
      <c r="E2" s="5"/>
      <c r="F2" s="10">
        <f>+D2*F1</f>
        <v>0.625</v>
      </c>
      <c r="G2" s="5">
        <f>IF(formül!$J$1=formül!A2,formül!F2,"")</f>
      </c>
      <c r="H2" s="5"/>
      <c r="I2" s="7" t="s">
        <v>0</v>
      </c>
      <c r="J2" s="2">
        <f>LN(ana!H8^2/(16*ana!H9*ana!H10))</f>
        <v>4.8283137373023015</v>
      </c>
      <c r="K2" s="4"/>
      <c r="L2" s="4"/>
      <c r="M2" s="4"/>
      <c r="N2" s="4"/>
    </row>
    <row r="3" spans="1:14" ht="13.5" thickBot="1">
      <c r="A3" s="5">
        <v>3</v>
      </c>
      <c r="B3" s="5">
        <v>7</v>
      </c>
      <c r="C3" s="5">
        <v>8</v>
      </c>
      <c r="D3" s="6">
        <f t="shared" si="0"/>
        <v>0.875</v>
      </c>
      <c r="E3" s="5"/>
      <c r="F3" s="10">
        <f>+D3*F2</f>
        <v>0.546875</v>
      </c>
      <c r="G3" s="5">
        <f>IF(formül!$J$1=formül!A3,formül!F3,"")</f>
      </c>
      <c r="H3" s="5"/>
      <c r="I3" s="8" t="s">
        <v>1</v>
      </c>
      <c r="J3" s="2">
        <f>LN(formül!H1)</f>
        <v>-1.4734526343078085</v>
      </c>
      <c r="K3" s="4"/>
      <c r="L3" s="4"/>
      <c r="M3" s="4"/>
      <c r="N3" s="4"/>
    </row>
    <row r="4" spans="1:14" ht="12.75">
      <c r="A4" s="5">
        <v>4</v>
      </c>
      <c r="B4" s="5">
        <v>9</v>
      </c>
      <c r="C4" s="5">
        <v>10</v>
      </c>
      <c r="D4" s="6">
        <f t="shared" si="0"/>
        <v>0.9</v>
      </c>
      <c r="E4" s="5"/>
      <c r="F4" s="10">
        <f aca="true" t="shared" si="1" ref="F4:F35">+D4*F3</f>
        <v>0.4921875</v>
      </c>
      <c r="G4" s="5">
        <f>IF(formül!$J$1=formül!A4,formül!F4,"")</f>
      </c>
      <c r="H4" s="5"/>
      <c r="I4" s="4"/>
      <c r="J4" s="4"/>
      <c r="K4" s="4"/>
      <c r="L4" s="4"/>
      <c r="M4" s="4"/>
      <c r="N4" s="4"/>
    </row>
    <row r="5" spans="1:14" ht="12.75">
      <c r="A5" s="5">
        <v>5</v>
      </c>
      <c r="B5" s="5">
        <v>11</v>
      </c>
      <c r="C5" s="5">
        <v>12</v>
      </c>
      <c r="D5" s="6">
        <f t="shared" si="0"/>
        <v>0.9166666666666666</v>
      </c>
      <c r="E5" s="5"/>
      <c r="F5" s="10">
        <f t="shared" si="1"/>
        <v>0.451171875</v>
      </c>
      <c r="G5" s="5">
        <f>IF(formül!$J$1=formül!A5,formül!F5,"")</f>
      </c>
      <c r="H5" s="5"/>
      <c r="I5" s="4"/>
      <c r="J5" s="4"/>
      <c r="K5" s="4"/>
      <c r="L5" s="4"/>
      <c r="M5" s="4"/>
      <c r="N5" s="4"/>
    </row>
    <row r="6" spans="1:14" ht="12.75">
      <c r="A6" s="5">
        <v>6</v>
      </c>
      <c r="B6" s="5">
        <v>13</v>
      </c>
      <c r="C6" s="5">
        <v>14</v>
      </c>
      <c r="D6" s="6">
        <f t="shared" si="0"/>
        <v>0.9285714285714286</v>
      </c>
      <c r="E6" s="5"/>
      <c r="F6" s="10">
        <f t="shared" si="1"/>
        <v>0.4189453125</v>
      </c>
      <c r="G6" s="5">
        <f>IF(formül!$J$1=formül!A6,formül!F6,"")</f>
      </c>
      <c r="H6" s="5"/>
      <c r="I6" s="4"/>
      <c r="J6" s="4"/>
      <c r="K6" s="4"/>
      <c r="L6" s="4"/>
      <c r="M6" s="4"/>
      <c r="N6" s="4"/>
    </row>
    <row r="7" spans="1:14" ht="12.75">
      <c r="A7" s="5">
        <v>7</v>
      </c>
      <c r="B7" s="5">
        <v>15</v>
      </c>
      <c r="C7" s="5">
        <v>16</v>
      </c>
      <c r="D7" s="6">
        <f t="shared" si="0"/>
        <v>0.9375</v>
      </c>
      <c r="E7" s="5"/>
      <c r="F7" s="10">
        <f t="shared" si="1"/>
        <v>0.39276123046875</v>
      </c>
      <c r="G7" s="5">
        <f>IF(formül!$J$1=formül!A7,formül!F7,"")</f>
      </c>
      <c r="H7" s="5"/>
      <c r="I7" s="4"/>
      <c r="J7" s="4"/>
      <c r="K7" s="4"/>
      <c r="L7" s="4"/>
      <c r="M7" s="4"/>
      <c r="N7" s="4"/>
    </row>
    <row r="8" spans="1:14" ht="12.75">
      <c r="A8" s="5">
        <v>8</v>
      </c>
      <c r="B8" s="5">
        <v>17</v>
      </c>
      <c r="C8" s="5">
        <v>18</v>
      </c>
      <c r="D8" s="6">
        <f t="shared" si="0"/>
        <v>0.9444444444444444</v>
      </c>
      <c r="E8" s="5"/>
      <c r="F8" s="10">
        <f t="shared" si="1"/>
        <v>0.370941162109375</v>
      </c>
      <c r="G8" s="5">
        <f>IF(formül!$J$1=formül!A8,formül!F8,"")</f>
      </c>
      <c r="H8" s="5"/>
      <c r="I8" s="4"/>
      <c r="J8" s="4"/>
      <c r="K8" s="4"/>
      <c r="L8" s="4"/>
      <c r="M8" s="4"/>
      <c r="N8" s="4"/>
    </row>
    <row r="9" spans="1:14" ht="12.75">
      <c r="A9" s="5">
        <v>9</v>
      </c>
      <c r="B9" s="5">
        <v>19</v>
      </c>
      <c r="C9" s="5">
        <v>20</v>
      </c>
      <c r="D9" s="6">
        <f t="shared" si="0"/>
        <v>0.95</v>
      </c>
      <c r="E9" s="5"/>
      <c r="F9" s="10">
        <f t="shared" si="1"/>
        <v>0.35239410400390625</v>
      </c>
      <c r="G9" s="5">
        <f>IF(formül!$J$1=formül!A9,formül!F9,"")</f>
      </c>
      <c r="H9" s="5"/>
      <c r="I9" s="4"/>
      <c r="J9" s="4"/>
      <c r="K9" s="4"/>
      <c r="L9" s="4"/>
      <c r="M9" s="4"/>
      <c r="N9" s="4"/>
    </row>
    <row r="10" spans="1:14" ht="12.75">
      <c r="A10" s="5">
        <v>10</v>
      </c>
      <c r="B10" s="5">
        <v>21</v>
      </c>
      <c r="C10" s="5">
        <v>22</v>
      </c>
      <c r="D10" s="6">
        <f t="shared" si="0"/>
        <v>0.9545454545454546</v>
      </c>
      <c r="E10" s="5"/>
      <c r="F10" s="10">
        <f t="shared" si="1"/>
        <v>0.3363761901855469</v>
      </c>
      <c r="G10" s="5">
        <f>IF(formül!$J$1=formül!A10,formül!F10,"")</f>
      </c>
      <c r="H10" s="5"/>
      <c r="I10" s="4"/>
      <c r="J10" s="4"/>
      <c r="K10" s="4"/>
      <c r="L10" s="4"/>
      <c r="M10" s="4"/>
      <c r="N10" s="4"/>
    </row>
    <row r="11" spans="1:14" ht="12.75">
      <c r="A11" s="5">
        <v>11</v>
      </c>
      <c r="B11" s="5">
        <v>23</v>
      </c>
      <c r="C11" s="5">
        <v>24</v>
      </c>
      <c r="D11" s="6">
        <f t="shared" si="0"/>
        <v>0.9583333333333334</v>
      </c>
      <c r="E11" s="5"/>
      <c r="F11" s="10">
        <f t="shared" si="1"/>
        <v>0.3223605155944824</v>
      </c>
      <c r="G11" s="5">
        <f>IF(formül!$J$1=formül!A11,formül!F11,"")</f>
      </c>
      <c r="H11" s="5"/>
      <c r="I11" s="4"/>
      <c r="J11" s="4"/>
      <c r="K11" s="4"/>
      <c r="L11" s="4"/>
      <c r="M11" s="4"/>
      <c r="N11" s="4"/>
    </row>
    <row r="12" spans="1:14" ht="12.75">
      <c r="A12" s="5">
        <v>12</v>
      </c>
      <c r="B12" s="5">
        <v>25</v>
      </c>
      <c r="C12" s="5">
        <v>26</v>
      </c>
      <c r="D12" s="6">
        <f t="shared" si="0"/>
        <v>0.9615384615384616</v>
      </c>
      <c r="E12" s="5"/>
      <c r="F12" s="10">
        <f t="shared" si="1"/>
        <v>0.30996203422546387</v>
      </c>
      <c r="G12" s="5">
        <f>IF(formül!$J$1=formül!A12,formül!F12,"")</f>
      </c>
      <c r="H12" s="5"/>
      <c r="I12" s="4"/>
      <c r="J12" s="4"/>
      <c r="K12" s="4"/>
      <c r="L12" s="4"/>
      <c r="M12" s="4"/>
      <c r="N12" s="4"/>
    </row>
    <row r="13" spans="1:14" ht="12.75">
      <c r="A13" s="5">
        <v>13</v>
      </c>
      <c r="B13" s="5">
        <v>27</v>
      </c>
      <c r="C13" s="5">
        <v>28</v>
      </c>
      <c r="D13" s="6">
        <f t="shared" si="0"/>
        <v>0.9642857142857143</v>
      </c>
      <c r="E13" s="5"/>
      <c r="F13" s="10">
        <f t="shared" si="1"/>
        <v>0.29889196157455444</v>
      </c>
      <c r="G13" s="5">
        <f>IF(formül!$J$1=formül!A13,formül!F13,"")</f>
      </c>
      <c r="H13" s="5"/>
      <c r="I13" s="4"/>
      <c r="J13" s="4"/>
      <c r="K13" s="4"/>
      <c r="L13" s="4"/>
      <c r="M13" s="4"/>
      <c r="N13" s="4"/>
    </row>
    <row r="14" spans="1:14" ht="12.75">
      <c r="A14" s="5">
        <v>14</v>
      </c>
      <c r="B14" s="5">
        <v>29</v>
      </c>
      <c r="C14" s="5">
        <v>30</v>
      </c>
      <c r="D14" s="6">
        <f t="shared" si="0"/>
        <v>0.9666666666666667</v>
      </c>
      <c r="E14" s="5"/>
      <c r="F14" s="10">
        <f t="shared" si="1"/>
        <v>0.28892889618873596</v>
      </c>
      <c r="G14" s="5">
        <f>IF(formül!$J$1=formül!A14,formül!F14,"")</f>
      </c>
      <c r="H14" s="5"/>
      <c r="I14" s="4"/>
      <c r="J14" s="4"/>
      <c r="K14" s="4"/>
      <c r="L14" s="4"/>
      <c r="M14" s="4"/>
      <c r="N14" s="4"/>
    </row>
    <row r="15" spans="1:14" ht="12.75">
      <c r="A15" s="5">
        <v>15</v>
      </c>
      <c r="B15" s="5">
        <v>31</v>
      </c>
      <c r="C15" s="5">
        <v>32</v>
      </c>
      <c r="D15" s="6">
        <f t="shared" si="0"/>
        <v>0.96875</v>
      </c>
      <c r="E15" s="5"/>
      <c r="F15" s="10">
        <f t="shared" si="1"/>
        <v>0.27989986818283796</v>
      </c>
      <c r="G15" s="5">
        <f>IF(formül!$J$1=formül!A15,formül!F15,"")</f>
      </c>
      <c r="H15" s="5"/>
      <c r="I15" s="4"/>
      <c r="J15" s="4"/>
      <c r="K15" s="4"/>
      <c r="L15" s="4"/>
      <c r="M15" s="4"/>
      <c r="N15" s="4"/>
    </row>
    <row r="16" spans="1:14" ht="12.75">
      <c r="A16" s="5">
        <v>16</v>
      </c>
      <c r="B16" s="5">
        <v>33</v>
      </c>
      <c r="C16" s="5">
        <v>34</v>
      </c>
      <c r="D16" s="6">
        <f t="shared" si="0"/>
        <v>0.9705882352941176</v>
      </c>
      <c r="E16" s="5"/>
      <c r="F16" s="10">
        <f t="shared" si="1"/>
        <v>0.27166751911863685</v>
      </c>
      <c r="G16" s="5">
        <f>IF(formül!$J$1=formül!A16,formül!F16,"")</f>
      </c>
      <c r="H16" s="5"/>
      <c r="I16" s="4"/>
      <c r="J16" s="4"/>
      <c r="K16" s="4"/>
      <c r="L16" s="4"/>
      <c r="M16" s="4"/>
      <c r="N16" s="4"/>
    </row>
    <row r="17" spans="1:14" ht="12.75">
      <c r="A17" s="5">
        <v>17</v>
      </c>
      <c r="B17" s="5">
        <v>35</v>
      </c>
      <c r="C17" s="5">
        <v>36</v>
      </c>
      <c r="D17" s="6">
        <f t="shared" si="0"/>
        <v>0.9722222222222222</v>
      </c>
      <c r="E17" s="5"/>
      <c r="F17" s="10">
        <f t="shared" si="1"/>
        <v>0.26412119914311916</v>
      </c>
      <c r="G17" s="5">
        <f>IF(formül!$J$1=formül!A17,formül!F17,"")</f>
      </c>
      <c r="H17" s="5"/>
      <c r="I17" s="4"/>
      <c r="J17" s="4"/>
      <c r="K17" s="4"/>
      <c r="L17" s="4"/>
      <c r="M17" s="4"/>
      <c r="N17" s="4"/>
    </row>
    <row r="18" spans="1:14" ht="12.75">
      <c r="A18" s="5">
        <v>18</v>
      </c>
      <c r="B18" s="5">
        <v>37</v>
      </c>
      <c r="C18" s="5">
        <v>38</v>
      </c>
      <c r="D18" s="6">
        <f t="shared" si="0"/>
        <v>0.9736842105263158</v>
      </c>
      <c r="E18" s="5"/>
      <c r="F18" s="10">
        <f t="shared" si="1"/>
        <v>0.2571706412709318</v>
      </c>
      <c r="G18" s="5">
        <f>IF(formül!$J$1=formül!A18,formül!F18,"")</f>
      </c>
      <c r="H18" s="5"/>
      <c r="I18" s="4"/>
      <c r="J18" s="4"/>
      <c r="K18" s="4"/>
      <c r="L18" s="4"/>
      <c r="M18" s="4"/>
      <c r="N18" s="4"/>
    </row>
    <row r="19" spans="1:14" ht="12.75">
      <c r="A19" s="5">
        <v>19</v>
      </c>
      <c r="B19" s="5">
        <v>39</v>
      </c>
      <c r="C19" s="5">
        <v>40</v>
      </c>
      <c r="D19" s="6">
        <f t="shared" si="0"/>
        <v>0.975</v>
      </c>
      <c r="E19" s="5"/>
      <c r="F19" s="10">
        <f t="shared" si="1"/>
        <v>0.2507413752391585</v>
      </c>
      <c r="G19" s="5">
        <f>IF(formül!$J$1=formül!A19,formül!F19,"")</f>
      </c>
      <c r="H19" s="5"/>
      <c r="I19" s="4"/>
      <c r="J19" s="4"/>
      <c r="K19" s="4"/>
      <c r="L19" s="4"/>
      <c r="M19" s="4"/>
      <c r="N19" s="4"/>
    </row>
    <row r="20" spans="1:14" ht="12.75">
      <c r="A20" s="5">
        <v>20</v>
      </c>
      <c r="B20" s="5">
        <v>41</v>
      </c>
      <c r="C20" s="5">
        <v>42</v>
      </c>
      <c r="D20" s="6">
        <f t="shared" si="0"/>
        <v>0.9761904761904762</v>
      </c>
      <c r="E20" s="5"/>
      <c r="F20" s="10">
        <f t="shared" si="1"/>
        <v>0.24477134249536903</v>
      </c>
      <c r="G20" s="5">
        <f>IF(formül!$J$1=formül!A20,formül!F20,"")</f>
      </c>
      <c r="H20" s="5"/>
      <c r="I20" s="4"/>
      <c r="J20" s="4"/>
      <c r="K20" s="4"/>
      <c r="L20" s="4"/>
      <c r="M20" s="4"/>
      <c r="N20" s="4"/>
    </row>
    <row r="21" spans="1:14" ht="12.75">
      <c r="A21" s="5">
        <v>21</v>
      </c>
      <c r="B21" s="5">
        <v>43</v>
      </c>
      <c r="C21" s="5">
        <v>44</v>
      </c>
      <c r="D21" s="6">
        <f t="shared" si="0"/>
        <v>0.9772727272727273</v>
      </c>
      <c r="E21" s="5"/>
      <c r="F21" s="10">
        <f t="shared" si="1"/>
        <v>0.2392083574386561</v>
      </c>
      <c r="G21" s="5">
        <f>IF(formül!$J$1=formül!A21,formül!F21,"")</f>
      </c>
      <c r="H21" s="5"/>
      <c r="I21" s="4"/>
      <c r="J21" s="4"/>
      <c r="K21" s="4"/>
      <c r="L21" s="4"/>
      <c r="M21" s="4"/>
      <c r="N21" s="4"/>
    </row>
    <row r="22" spans="1:14" ht="12.75">
      <c r="A22" s="5">
        <v>22</v>
      </c>
      <c r="B22" s="5">
        <v>45</v>
      </c>
      <c r="C22" s="5">
        <v>46</v>
      </c>
      <c r="D22" s="6">
        <f t="shared" si="0"/>
        <v>0.9782608695652174</v>
      </c>
      <c r="E22" s="5"/>
      <c r="F22" s="10">
        <f t="shared" si="1"/>
        <v>0.23400817575520705</v>
      </c>
      <c r="G22" s="5">
        <f>IF(formül!$J$1=formül!A22,formül!F22,"")</f>
      </c>
      <c r="H22" s="5"/>
      <c r="I22" s="4"/>
      <c r="J22" s="4"/>
      <c r="K22" s="4"/>
      <c r="L22" s="4"/>
      <c r="M22" s="4"/>
      <c r="N22" s="4"/>
    </row>
    <row r="23" spans="1:14" ht="12.75">
      <c r="A23" s="5">
        <v>23</v>
      </c>
      <c r="B23" s="5">
        <v>47</v>
      </c>
      <c r="C23" s="5">
        <v>48</v>
      </c>
      <c r="D23" s="6">
        <f t="shared" si="0"/>
        <v>0.9791666666666666</v>
      </c>
      <c r="E23" s="5"/>
      <c r="F23" s="10">
        <f t="shared" si="1"/>
        <v>0.22913300542697357</v>
      </c>
      <c r="G23" s="5">
        <f>IF(formül!$J$1=formül!A23,formül!F23,"")</f>
        <v>0.22913300542697357</v>
      </c>
      <c r="H23" s="5"/>
      <c r="I23" s="4"/>
      <c r="J23" s="4"/>
      <c r="K23" s="4"/>
      <c r="L23" s="4"/>
      <c r="M23" s="4"/>
      <c r="N23" s="4"/>
    </row>
    <row r="24" spans="1:14" ht="12.75">
      <c r="A24" s="5">
        <v>24</v>
      </c>
      <c r="B24" s="5">
        <v>49</v>
      </c>
      <c r="C24" s="5">
        <v>50</v>
      </c>
      <c r="D24" s="6">
        <f t="shared" si="0"/>
        <v>0.98</v>
      </c>
      <c r="E24" s="5"/>
      <c r="F24" s="10">
        <f t="shared" si="1"/>
        <v>0.2245503453184341</v>
      </c>
      <c r="G24" s="5">
        <f>IF(formül!$J$1=formül!A24,formül!F24,"")</f>
      </c>
      <c r="H24" s="5"/>
      <c r="I24" s="4"/>
      <c r="J24" s="4"/>
      <c r="K24" s="4"/>
      <c r="L24" s="4"/>
      <c r="M24" s="4"/>
      <c r="N24" s="4"/>
    </row>
    <row r="25" spans="1:14" ht="12.75">
      <c r="A25" s="5">
        <v>25</v>
      </c>
      <c r="B25" s="5">
        <v>51</v>
      </c>
      <c r="C25" s="5">
        <v>52</v>
      </c>
      <c r="D25" s="6">
        <f t="shared" si="0"/>
        <v>0.9807692307692307</v>
      </c>
      <c r="E25" s="5"/>
      <c r="F25" s="10">
        <f t="shared" si="1"/>
        <v>0.22023206944692575</v>
      </c>
      <c r="G25" s="5">
        <f>IF(formül!$J$1=formül!A25,formül!F25,"")</f>
      </c>
      <c r="H25" s="5"/>
      <c r="I25" s="4"/>
      <c r="J25" s="4"/>
      <c r="K25" s="4"/>
      <c r="L25" s="4"/>
      <c r="M25" s="4"/>
      <c r="N25" s="4"/>
    </row>
    <row r="26" spans="1:14" ht="12.75">
      <c r="A26" s="5">
        <v>26</v>
      </c>
      <c r="B26" s="5">
        <v>53</v>
      </c>
      <c r="C26" s="5">
        <v>54</v>
      </c>
      <c r="D26" s="6">
        <f t="shared" si="0"/>
        <v>0.9814814814814815</v>
      </c>
      <c r="E26" s="5"/>
      <c r="F26" s="10">
        <f t="shared" si="1"/>
        <v>0.2161536977905012</v>
      </c>
      <c r="G26" s="5">
        <f>IF(formül!$J$1=formül!A26,formül!F26,"")</f>
      </c>
      <c r="H26" s="5"/>
      <c r="I26" s="4"/>
      <c r="J26" s="4"/>
      <c r="K26" s="4"/>
      <c r="L26" s="4"/>
      <c r="M26" s="4"/>
      <c r="N26" s="4"/>
    </row>
    <row r="27" spans="1:14" ht="12.75">
      <c r="A27" s="5">
        <v>27</v>
      </c>
      <c r="B27" s="5">
        <v>55</v>
      </c>
      <c r="C27" s="5">
        <v>56</v>
      </c>
      <c r="D27" s="6">
        <f t="shared" si="0"/>
        <v>0.9821428571428571</v>
      </c>
      <c r="E27" s="5"/>
      <c r="F27" s="10">
        <f t="shared" si="1"/>
        <v>0.21229381032995653</v>
      </c>
      <c r="G27" s="5">
        <f>IF(formül!$J$1=formül!A27,formül!F27,"")</f>
      </c>
      <c r="H27" s="5"/>
      <c r="I27" s="4"/>
      <c r="J27" s="4"/>
      <c r="K27" s="4"/>
      <c r="L27" s="4"/>
      <c r="M27" s="4"/>
      <c r="N27" s="4"/>
    </row>
    <row r="28" spans="1:14" ht="12.75">
      <c r="A28" s="5">
        <v>28</v>
      </c>
      <c r="B28" s="5">
        <v>57</v>
      </c>
      <c r="C28" s="5">
        <v>58</v>
      </c>
      <c r="D28" s="6">
        <f t="shared" si="0"/>
        <v>0.9827586206896551</v>
      </c>
      <c r="E28" s="5"/>
      <c r="F28" s="10">
        <f t="shared" si="1"/>
        <v>0.20863357222081935</v>
      </c>
      <c r="G28" s="5">
        <f>IF(formül!$J$1=formül!A28,formül!F28,"")</f>
      </c>
      <c r="H28" s="5"/>
      <c r="I28" s="4"/>
      <c r="J28" s="4"/>
      <c r="K28" s="4"/>
      <c r="L28" s="4"/>
      <c r="M28" s="4"/>
      <c r="N28" s="4"/>
    </row>
    <row r="29" spans="1:14" ht="12.75">
      <c r="A29" s="5">
        <v>29</v>
      </c>
      <c r="B29" s="5">
        <v>59</v>
      </c>
      <c r="C29" s="5">
        <v>60</v>
      </c>
      <c r="D29" s="6">
        <f t="shared" si="0"/>
        <v>0.9833333333333333</v>
      </c>
      <c r="E29" s="5"/>
      <c r="F29" s="10">
        <f t="shared" si="1"/>
        <v>0.20515634601713903</v>
      </c>
      <c r="G29" s="5">
        <f>IF(formül!$J$1=formül!A29,formül!F29,"")</f>
      </c>
      <c r="H29" s="5"/>
      <c r="I29" s="4"/>
      <c r="J29" s="4"/>
      <c r="K29" s="4"/>
      <c r="L29" s="4"/>
      <c r="M29" s="4"/>
      <c r="N29" s="4"/>
    </row>
    <row r="30" spans="1:14" ht="12.75">
      <c r="A30" s="5">
        <v>30</v>
      </c>
      <c r="B30" s="5">
        <v>61</v>
      </c>
      <c r="C30" s="5">
        <v>62</v>
      </c>
      <c r="D30" s="6">
        <f t="shared" si="0"/>
        <v>0.9838709677419355</v>
      </c>
      <c r="E30" s="5"/>
      <c r="F30" s="10">
        <f t="shared" si="1"/>
        <v>0.20184737269428196</v>
      </c>
      <c r="G30" s="5">
        <f>IF(formül!$J$1=formül!A30,formül!F30,"")</f>
      </c>
      <c r="H30" s="5"/>
      <c r="I30" s="4"/>
      <c r="J30" s="4"/>
      <c r="K30" s="4"/>
      <c r="L30" s="4"/>
      <c r="M30" s="4"/>
      <c r="N30" s="4"/>
    </row>
    <row r="31" spans="1:14" ht="12.75">
      <c r="A31" s="5">
        <v>31</v>
      </c>
      <c r="B31" s="5">
        <v>63</v>
      </c>
      <c r="C31" s="5">
        <v>64</v>
      </c>
      <c r="D31" s="6">
        <f t="shared" si="0"/>
        <v>0.984375</v>
      </c>
      <c r="E31" s="5"/>
      <c r="F31" s="10">
        <f t="shared" si="1"/>
        <v>0.1986935074959338</v>
      </c>
      <c r="G31" s="5">
        <f>IF(formül!$J$1=formül!A31,formül!F31,"")</f>
      </c>
      <c r="H31" s="5"/>
      <c r="I31" s="4"/>
      <c r="J31" s="4"/>
      <c r="K31" s="4"/>
      <c r="L31" s="4"/>
      <c r="M31" s="4"/>
      <c r="N31" s="4"/>
    </row>
    <row r="32" spans="1:14" ht="12.75">
      <c r="A32" s="5">
        <v>32</v>
      </c>
      <c r="B32" s="5">
        <v>65</v>
      </c>
      <c r="C32" s="5">
        <v>66</v>
      </c>
      <c r="D32" s="6">
        <f t="shared" si="0"/>
        <v>0.9848484848484849</v>
      </c>
      <c r="E32" s="5"/>
      <c r="F32" s="10">
        <f t="shared" si="1"/>
        <v>0.19568299980660148</v>
      </c>
      <c r="G32" s="5">
        <f>IF(formül!$J$1=formül!A32,formül!F32,"")</f>
      </c>
      <c r="H32" s="5"/>
      <c r="I32" s="4"/>
      <c r="J32" s="4"/>
      <c r="K32" s="4"/>
      <c r="L32" s="4"/>
      <c r="M32" s="4"/>
      <c r="N32" s="4"/>
    </row>
    <row r="33" spans="1:14" ht="12.75">
      <c r="A33" s="5">
        <v>33</v>
      </c>
      <c r="B33" s="5">
        <v>67</v>
      </c>
      <c r="C33" s="5">
        <v>68</v>
      </c>
      <c r="D33" s="6">
        <f t="shared" si="0"/>
        <v>0.9852941176470589</v>
      </c>
      <c r="E33" s="5"/>
      <c r="F33" s="10">
        <f t="shared" si="1"/>
        <v>0.192805308632975</v>
      </c>
      <c r="G33" s="5">
        <f>IF(formül!$J$1=formül!A33,formül!F33,"")</f>
      </c>
      <c r="H33" s="5"/>
      <c r="I33" s="4"/>
      <c r="J33" s="4"/>
      <c r="K33" s="4"/>
      <c r="L33" s="4"/>
      <c r="M33" s="4"/>
      <c r="N33" s="4"/>
    </row>
    <row r="34" spans="1:14" ht="12.75">
      <c r="A34" s="5">
        <v>34</v>
      </c>
      <c r="B34" s="5">
        <v>69</v>
      </c>
      <c r="C34" s="5">
        <v>70</v>
      </c>
      <c r="D34" s="6">
        <f t="shared" si="0"/>
        <v>0.9857142857142858</v>
      </c>
      <c r="E34" s="5"/>
      <c r="F34" s="10">
        <f t="shared" si="1"/>
        <v>0.19005094708107537</v>
      </c>
      <c r="G34" s="5">
        <f>IF(formül!$J$1=formül!A34,formül!F34,"")</f>
      </c>
      <c r="H34" s="5"/>
      <c r="I34" s="4"/>
      <c r="J34" s="4"/>
      <c r="K34" s="4"/>
      <c r="L34" s="4"/>
      <c r="M34" s="4"/>
      <c r="N34" s="4"/>
    </row>
    <row r="35" spans="1:14" ht="12.75">
      <c r="A35" s="5">
        <v>35</v>
      </c>
      <c r="B35" s="5">
        <v>71</v>
      </c>
      <c r="C35" s="5">
        <v>72</v>
      </c>
      <c r="D35" s="6">
        <f t="shared" si="0"/>
        <v>0.9861111111111112</v>
      </c>
      <c r="E35" s="5"/>
      <c r="F35" s="10">
        <f t="shared" si="1"/>
        <v>0.1874113505938382</v>
      </c>
      <c r="G35" s="5">
        <f>IF(formül!$J$1=formül!A35,formül!F35,"")</f>
      </c>
      <c r="H35" s="5"/>
      <c r="I35" s="4"/>
      <c r="J35" s="4"/>
      <c r="K35" s="4"/>
      <c r="L35" s="4"/>
      <c r="M35" s="4"/>
      <c r="N35" s="4"/>
    </row>
    <row r="36" spans="1:14" ht="12.75">
      <c r="A36" s="5">
        <v>36</v>
      </c>
      <c r="B36" s="5">
        <v>71</v>
      </c>
      <c r="C36" s="5">
        <v>72</v>
      </c>
      <c r="D36" s="6">
        <f aca="true" t="shared" si="2" ref="D36:D66">+B36/C36</f>
        <v>0.9861111111111112</v>
      </c>
      <c r="E36" s="5"/>
      <c r="F36" s="10">
        <f aca="true" t="shared" si="3" ref="F36:F66">+D36*F35</f>
        <v>0.1848084151689238</v>
      </c>
      <c r="G36" s="5">
        <f>IF(formül!$J$1=formül!A36,formül!F36,"")</f>
      </c>
      <c r="H36" s="5"/>
      <c r="I36" s="4"/>
      <c r="J36" s="4"/>
      <c r="K36" s="4"/>
      <c r="L36" s="4"/>
      <c r="M36" s="4"/>
      <c r="N36" s="4"/>
    </row>
    <row r="37" spans="1:14" ht="12.75">
      <c r="A37" s="5">
        <v>37</v>
      </c>
      <c r="B37" s="5">
        <v>71</v>
      </c>
      <c r="C37" s="5">
        <v>72</v>
      </c>
      <c r="D37" s="6">
        <f t="shared" si="2"/>
        <v>0.9861111111111112</v>
      </c>
      <c r="E37" s="5"/>
      <c r="F37" s="10">
        <f t="shared" si="3"/>
        <v>0.18224163162491097</v>
      </c>
      <c r="G37" s="5">
        <f>IF(formül!$J$1=formül!A37,formül!F37,"")</f>
      </c>
      <c r="H37" s="5"/>
      <c r="I37" s="4"/>
      <c r="J37" s="4"/>
      <c r="K37" s="4"/>
      <c r="L37" s="4"/>
      <c r="M37" s="4"/>
      <c r="N37" s="4"/>
    </row>
    <row r="38" spans="1:14" ht="12.75">
      <c r="A38" s="5">
        <v>38</v>
      </c>
      <c r="B38" s="5">
        <v>71</v>
      </c>
      <c r="C38" s="5">
        <v>72</v>
      </c>
      <c r="D38" s="6">
        <f t="shared" si="2"/>
        <v>0.9861111111111112</v>
      </c>
      <c r="E38" s="5"/>
      <c r="F38" s="10">
        <f t="shared" si="3"/>
        <v>0.17971049785234278</v>
      </c>
      <c r="G38" s="5">
        <f>IF(formül!$J$1=formül!A38,formül!F38,"")</f>
      </c>
      <c r="H38" s="5"/>
      <c r="I38" s="4"/>
      <c r="J38" s="4"/>
      <c r="K38" s="4"/>
      <c r="L38" s="4"/>
      <c r="M38" s="4"/>
      <c r="N38" s="4"/>
    </row>
    <row r="39" spans="1:14" ht="12.75">
      <c r="A39" s="5">
        <v>39</v>
      </c>
      <c r="B39" s="5">
        <v>71</v>
      </c>
      <c r="C39" s="5">
        <v>72</v>
      </c>
      <c r="D39" s="6">
        <f t="shared" si="2"/>
        <v>0.9861111111111112</v>
      </c>
      <c r="E39" s="5"/>
      <c r="F39" s="10">
        <f t="shared" si="3"/>
        <v>0.1772145187155047</v>
      </c>
      <c r="G39" s="5">
        <f>IF(formül!$J$1=formül!A39,formül!F39,"")</f>
      </c>
      <c r="H39" s="5"/>
      <c r="I39" s="4"/>
      <c r="J39" s="4"/>
      <c r="K39" s="4"/>
      <c r="L39" s="4"/>
      <c r="M39" s="4"/>
      <c r="N39" s="4"/>
    </row>
    <row r="40" spans="1:14" ht="12.75">
      <c r="A40" s="5">
        <v>40</v>
      </c>
      <c r="B40" s="5">
        <v>71</v>
      </c>
      <c r="C40" s="5">
        <v>72</v>
      </c>
      <c r="D40" s="6">
        <f t="shared" si="2"/>
        <v>0.9861111111111112</v>
      </c>
      <c r="E40" s="5"/>
      <c r="F40" s="10">
        <f t="shared" si="3"/>
        <v>0.17475320595556715</v>
      </c>
      <c r="G40" s="5">
        <f>IF(formül!$J$1=formül!A40,formül!F40,"")</f>
      </c>
      <c r="H40" s="5"/>
      <c r="I40" s="4"/>
      <c r="J40" s="4"/>
      <c r="K40" s="4"/>
      <c r="L40" s="4"/>
      <c r="M40" s="4"/>
      <c r="N40" s="4"/>
    </row>
    <row r="41" spans="1:14" ht="12.75">
      <c r="A41" s="5">
        <v>41</v>
      </c>
      <c r="B41" s="5">
        <v>71</v>
      </c>
      <c r="C41" s="5">
        <v>72</v>
      </c>
      <c r="D41" s="6">
        <f t="shared" si="2"/>
        <v>0.9861111111111112</v>
      </c>
      <c r="E41" s="5"/>
      <c r="F41" s="10">
        <f t="shared" si="3"/>
        <v>0.17232607809507317</v>
      </c>
      <c r="G41" s="5">
        <f>IF(formül!$J$1=formül!A41,formül!F41,"")</f>
      </c>
      <c r="H41" s="5"/>
      <c r="I41" s="4"/>
      <c r="J41" s="4"/>
      <c r="K41" s="4"/>
      <c r="L41" s="4"/>
      <c r="M41" s="4"/>
      <c r="N41" s="4"/>
    </row>
    <row r="42" spans="1:14" ht="12.75">
      <c r="A42" s="5">
        <v>42</v>
      </c>
      <c r="B42" s="5">
        <v>71</v>
      </c>
      <c r="C42" s="5">
        <v>72</v>
      </c>
      <c r="D42" s="6">
        <f t="shared" si="2"/>
        <v>0.9861111111111112</v>
      </c>
      <c r="E42" s="5"/>
      <c r="F42" s="10">
        <f t="shared" si="3"/>
        <v>0.1699326603437527</v>
      </c>
      <c r="G42" s="5">
        <f>IF(formül!$J$1=formül!A42,formül!F42,"")</f>
      </c>
      <c r="H42" s="5"/>
      <c r="I42" s="4"/>
      <c r="J42" s="4"/>
      <c r="K42" s="4"/>
      <c r="L42" s="4"/>
      <c r="M42" s="4"/>
      <c r="N42" s="4"/>
    </row>
    <row r="43" spans="1:14" ht="12.75">
      <c r="A43" s="5">
        <v>43</v>
      </c>
      <c r="B43" s="5">
        <v>71</v>
      </c>
      <c r="C43" s="5">
        <v>72</v>
      </c>
      <c r="D43" s="6">
        <f t="shared" si="2"/>
        <v>0.9861111111111112</v>
      </c>
      <c r="E43" s="5"/>
      <c r="F43" s="10">
        <f t="shared" si="3"/>
        <v>0.16757248450564505</v>
      </c>
      <c r="G43" s="5">
        <f>IF(formül!$J$1=formül!A43,formül!F43,"")</f>
      </c>
      <c r="H43" s="5"/>
      <c r="I43" s="4"/>
      <c r="J43" s="4"/>
      <c r="K43" s="4"/>
      <c r="L43" s="4"/>
      <c r="M43" s="4"/>
      <c r="N43" s="4"/>
    </row>
    <row r="44" spans="1:14" ht="12.75">
      <c r="A44" s="5">
        <v>44</v>
      </c>
      <c r="B44" s="5">
        <v>71</v>
      </c>
      <c r="C44" s="5">
        <v>72</v>
      </c>
      <c r="D44" s="6">
        <f t="shared" si="2"/>
        <v>0.9861111111111112</v>
      </c>
      <c r="E44" s="5"/>
      <c r="F44" s="10">
        <f t="shared" si="3"/>
        <v>0.1652450888875111</v>
      </c>
      <c r="G44" s="5">
        <f>IF(formül!$J$1=formül!A44,formül!F44,"")</f>
      </c>
      <c r="H44" s="5"/>
      <c r="I44" s="4"/>
      <c r="J44" s="4"/>
      <c r="K44" s="4"/>
      <c r="L44" s="4"/>
      <c r="M44" s="4"/>
      <c r="N44" s="4"/>
    </row>
    <row r="45" spans="1:14" ht="12.75">
      <c r="A45" s="5">
        <v>45</v>
      </c>
      <c r="B45" s="5">
        <v>71</v>
      </c>
      <c r="C45" s="5">
        <v>72</v>
      </c>
      <c r="D45" s="6">
        <f t="shared" si="2"/>
        <v>0.9861111111111112</v>
      </c>
      <c r="E45" s="5"/>
      <c r="F45" s="10">
        <f t="shared" si="3"/>
        <v>0.1629500182085179</v>
      </c>
      <c r="G45" s="5">
        <f>IF(formül!$J$1=formül!A45,formül!F45,"")</f>
      </c>
      <c r="H45" s="5"/>
      <c r="I45" s="4"/>
      <c r="J45" s="4"/>
      <c r="K45" s="4"/>
      <c r="L45" s="4"/>
      <c r="M45" s="4"/>
      <c r="N45" s="4"/>
    </row>
    <row r="46" spans="1:14" ht="12.75">
      <c r="A46" s="5">
        <v>46</v>
      </c>
      <c r="B46" s="5">
        <v>71</v>
      </c>
      <c r="C46" s="5">
        <v>72</v>
      </c>
      <c r="D46" s="6">
        <f t="shared" si="2"/>
        <v>0.9861111111111112</v>
      </c>
      <c r="E46" s="5"/>
      <c r="F46" s="10">
        <f t="shared" si="3"/>
        <v>0.16068682351117738</v>
      </c>
      <c r="G46" s="5">
        <f>IF(formül!$J$1=formül!A46,formül!F46,"")</f>
      </c>
      <c r="H46" s="5"/>
      <c r="I46" s="4"/>
      <c r="J46" s="4"/>
      <c r="K46" s="4"/>
      <c r="L46" s="4"/>
      <c r="M46" s="4"/>
      <c r="N46" s="4"/>
    </row>
    <row r="47" spans="1:14" ht="12.75">
      <c r="A47" s="5">
        <v>47</v>
      </c>
      <c r="B47" s="5">
        <v>71</v>
      </c>
      <c r="C47" s="5">
        <v>72</v>
      </c>
      <c r="D47" s="6">
        <f t="shared" si="2"/>
        <v>0.9861111111111112</v>
      </c>
      <c r="E47" s="5"/>
      <c r="F47" s="10">
        <f t="shared" si="3"/>
        <v>0.15845506207352214</v>
      </c>
      <c r="G47" s="5">
        <f>IF(formül!$J$1=formül!A47,formül!F47,"")</f>
      </c>
      <c r="H47" s="5"/>
      <c r="I47" s="4"/>
      <c r="J47" s="4"/>
      <c r="K47" s="4"/>
      <c r="L47" s="4"/>
      <c r="M47" s="4"/>
      <c r="N47" s="4"/>
    </row>
    <row r="48" spans="1:14" ht="12.75">
      <c r="A48" s="5">
        <v>48</v>
      </c>
      <c r="B48" s="5">
        <v>71</v>
      </c>
      <c r="C48" s="5">
        <v>72</v>
      </c>
      <c r="D48" s="6">
        <f t="shared" si="2"/>
        <v>0.9861111111111112</v>
      </c>
      <c r="E48" s="5"/>
      <c r="F48" s="10">
        <f t="shared" si="3"/>
        <v>0.156254297322501</v>
      </c>
      <c r="G48" s="5">
        <f>IF(formül!$J$1=formül!A48,formül!F48,"")</f>
      </c>
      <c r="H48" s="5"/>
      <c r="I48" s="4"/>
      <c r="J48" s="4"/>
      <c r="K48" s="4"/>
      <c r="L48" s="4"/>
      <c r="M48" s="4"/>
      <c r="N48" s="4"/>
    </row>
    <row r="49" spans="1:14" ht="12.75">
      <c r="A49" s="5">
        <v>49</v>
      </c>
      <c r="B49" s="5">
        <v>71</v>
      </c>
      <c r="C49" s="5">
        <v>72</v>
      </c>
      <c r="D49" s="6">
        <f t="shared" si="2"/>
        <v>0.9861111111111112</v>
      </c>
      <c r="E49" s="5"/>
      <c r="F49" s="10">
        <f t="shared" si="3"/>
        <v>0.1540840987485774</v>
      </c>
      <c r="G49" s="5">
        <f>IF(formül!$J$1=formül!A49,formül!F49,"")</f>
      </c>
      <c r="H49" s="5"/>
      <c r="I49" s="4"/>
      <c r="J49" s="4"/>
      <c r="K49" s="4"/>
      <c r="L49" s="4"/>
      <c r="M49" s="4"/>
      <c r="N49" s="4"/>
    </row>
    <row r="50" spans="1:14" ht="12.75">
      <c r="A50" s="5">
        <v>50</v>
      </c>
      <c r="B50" s="5">
        <v>71</v>
      </c>
      <c r="C50" s="5">
        <v>72</v>
      </c>
      <c r="D50" s="6">
        <f t="shared" si="2"/>
        <v>0.9861111111111112</v>
      </c>
      <c r="E50" s="5"/>
      <c r="F50" s="10">
        <f t="shared" si="3"/>
        <v>0.15194404182151383</v>
      </c>
      <c r="G50" s="5">
        <f>IF(formül!$J$1=formül!A50,formül!F50,"")</f>
      </c>
      <c r="H50" s="5"/>
      <c r="I50" s="4"/>
      <c r="J50" s="4"/>
      <c r="K50" s="4"/>
      <c r="L50" s="4"/>
      <c r="M50" s="4"/>
      <c r="N50" s="4"/>
    </row>
    <row r="51" spans="1:14" ht="12.75">
      <c r="A51" s="5">
        <v>51</v>
      </c>
      <c r="B51" s="5">
        <v>71</v>
      </c>
      <c r="C51" s="5">
        <v>72</v>
      </c>
      <c r="D51" s="6">
        <f t="shared" si="2"/>
        <v>0.9861111111111112</v>
      </c>
      <c r="E51" s="5"/>
      <c r="F51" s="10">
        <f t="shared" si="3"/>
        <v>0.14983370790732614</v>
      </c>
      <c r="G51" s="5">
        <f>IF(formül!$J$1=formül!A51,formül!F51,"")</f>
      </c>
      <c r="H51" s="5"/>
      <c r="I51" s="4"/>
      <c r="J51" s="4"/>
      <c r="K51" s="4"/>
      <c r="L51" s="4"/>
      <c r="M51" s="4"/>
      <c r="N51" s="4"/>
    </row>
    <row r="52" spans="1:14" ht="12.75">
      <c r="A52" s="5">
        <v>52</v>
      </c>
      <c r="B52" s="5">
        <v>71</v>
      </c>
      <c r="C52" s="5">
        <v>72</v>
      </c>
      <c r="D52" s="6">
        <f t="shared" si="2"/>
        <v>0.9861111111111112</v>
      </c>
      <c r="E52" s="5"/>
      <c r="F52" s="10">
        <f t="shared" si="3"/>
        <v>0.14775268418639106</v>
      </c>
      <c r="G52" s="5">
        <f>IF(formül!$J$1=formül!A52,formül!F52,"")</f>
      </c>
      <c r="H52" s="5"/>
      <c r="I52" s="4"/>
      <c r="J52" s="4"/>
      <c r="K52" s="4"/>
      <c r="L52" s="4"/>
      <c r="M52" s="4"/>
      <c r="N52" s="4"/>
    </row>
    <row r="53" spans="1:14" ht="12.75">
      <c r="A53" s="5">
        <v>53</v>
      </c>
      <c r="B53" s="5">
        <v>71</v>
      </c>
      <c r="C53" s="5">
        <v>72</v>
      </c>
      <c r="D53" s="6">
        <f t="shared" si="2"/>
        <v>0.9861111111111112</v>
      </c>
      <c r="E53" s="5"/>
      <c r="F53" s="10">
        <f t="shared" si="3"/>
        <v>0.1457005635726912</v>
      </c>
      <c r="G53" s="5">
        <f>IF(formül!$J$1=formül!A53,formül!F53,"")</f>
      </c>
      <c r="H53" s="5"/>
      <c r="I53" s="4"/>
      <c r="J53" s="4"/>
      <c r="K53" s="4"/>
      <c r="L53" s="4"/>
      <c r="M53" s="4"/>
      <c r="N53" s="4"/>
    </row>
    <row r="54" spans="1:14" ht="12.75">
      <c r="A54" s="5">
        <v>54</v>
      </c>
      <c r="B54" s="5">
        <v>71</v>
      </c>
      <c r="C54" s="5">
        <v>72</v>
      </c>
      <c r="D54" s="6">
        <f t="shared" si="2"/>
        <v>0.9861111111111112</v>
      </c>
      <c r="E54" s="5"/>
      <c r="F54" s="10">
        <f t="shared" si="3"/>
        <v>0.14367694463418162</v>
      </c>
      <c r="G54" s="5">
        <f>IF(formül!$J$1=formül!A54,formül!F54,"")</f>
      </c>
      <c r="H54" s="5"/>
      <c r="I54" s="4"/>
      <c r="J54" s="4"/>
      <c r="K54" s="4"/>
      <c r="L54" s="4"/>
      <c r="M54" s="4"/>
      <c r="N54" s="4"/>
    </row>
    <row r="55" spans="1:14" ht="12.75">
      <c r="A55" s="5">
        <v>55</v>
      </c>
      <c r="B55" s="5">
        <v>71</v>
      </c>
      <c r="C55" s="5">
        <v>72</v>
      </c>
      <c r="D55" s="6">
        <f t="shared" si="2"/>
        <v>0.9861111111111112</v>
      </c>
      <c r="E55" s="5"/>
      <c r="F55" s="10">
        <f t="shared" si="3"/>
        <v>0.14168143151426243</v>
      </c>
      <c r="G55" s="5">
        <f>IF(formül!$J$1=formül!A55,formül!F55,"")</f>
      </c>
      <c r="H55" s="5"/>
      <c r="I55" s="4"/>
      <c r="J55" s="4"/>
      <c r="K55" s="4"/>
      <c r="L55" s="4"/>
      <c r="M55" s="4"/>
      <c r="N55" s="4"/>
    </row>
    <row r="56" spans="1:14" ht="12.75">
      <c r="A56" s="5">
        <v>56</v>
      </c>
      <c r="B56" s="5">
        <v>71</v>
      </c>
      <c r="C56" s="5">
        <v>72</v>
      </c>
      <c r="D56" s="6">
        <f t="shared" si="2"/>
        <v>0.9861111111111112</v>
      </c>
      <c r="E56" s="5"/>
      <c r="F56" s="10">
        <f t="shared" si="3"/>
        <v>0.13971363385434213</v>
      </c>
      <c r="G56" s="5">
        <f>IF(formül!$J$1=formül!A56,formül!F56,"")</f>
      </c>
      <c r="H56" s="5"/>
      <c r="I56" s="4"/>
      <c r="J56" s="4"/>
      <c r="K56" s="4"/>
      <c r="L56" s="4"/>
      <c r="M56" s="4"/>
      <c r="N56" s="4"/>
    </row>
    <row r="57" spans="1:14" ht="12.75">
      <c r="A57" s="5">
        <v>57</v>
      </c>
      <c r="B57" s="5">
        <v>71</v>
      </c>
      <c r="C57" s="5">
        <v>72</v>
      </c>
      <c r="D57" s="6">
        <f t="shared" si="2"/>
        <v>0.9861111111111112</v>
      </c>
      <c r="E57" s="5"/>
      <c r="F57" s="10">
        <f t="shared" si="3"/>
        <v>0.13777316671747628</v>
      </c>
      <c r="G57" s="5">
        <f>IF(formül!$J$1=formül!A57,formül!F57,"")</f>
      </c>
      <c r="H57" s="5"/>
      <c r="I57" s="4"/>
      <c r="J57" s="4"/>
      <c r="K57" s="4"/>
      <c r="L57" s="4"/>
      <c r="M57" s="4"/>
      <c r="N57" s="4"/>
    </row>
    <row r="58" spans="1:14" ht="12.75">
      <c r="A58" s="5">
        <v>58</v>
      </c>
      <c r="B58" s="5">
        <v>71</v>
      </c>
      <c r="C58" s="5">
        <v>72</v>
      </c>
      <c r="D58" s="6">
        <f t="shared" si="2"/>
        <v>0.9861111111111112</v>
      </c>
      <c r="E58" s="5"/>
      <c r="F58" s="10">
        <f t="shared" si="3"/>
        <v>0.1358596505130669</v>
      </c>
      <c r="G58" s="5">
        <f>IF(formül!$J$1=formül!A58,formül!F58,"")</f>
      </c>
      <c r="H58" s="5"/>
      <c r="I58" s="4"/>
      <c r="J58" s="4"/>
      <c r="K58" s="4"/>
      <c r="L58" s="4"/>
      <c r="M58" s="4"/>
      <c r="N58" s="4"/>
    </row>
    <row r="59" spans="1:14" ht="12.75">
      <c r="A59" s="5">
        <v>59</v>
      </c>
      <c r="B59" s="5">
        <v>71</v>
      </c>
      <c r="C59" s="5">
        <v>72</v>
      </c>
      <c r="D59" s="6">
        <f t="shared" si="2"/>
        <v>0.9861111111111112</v>
      </c>
      <c r="E59" s="5"/>
      <c r="F59" s="10">
        <f t="shared" si="3"/>
        <v>0.13397271092260762</v>
      </c>
      <c r="G59" s="5">
        <f>IF(formül!$J$1=formül!A59,formül!F59,"")</f>
      </c>
      <c r="H59" s="5"/>
      <c r="I59" s="4"/>
      <c r="J59" s="4"/>
      <c r="K59" s="4"/>
      <c r="L59" s="4"/>
      <c r="M59" s="4"/>
      <c r="N59" s="4"/>
    </row>
    <row r="60" spans="1:14" ht="12.75">
      <c r="A60" s="5">
        <v>60</v>
      </c>
      <c r="B60" s="5">
        <v>71</v>
      </c>
      <c r="C60" s="5">
        <v>72</v>
      </c>
      <c r="D60" s="6">
        <f t="shared" si="2"/>
        <v>0.9861111111111112</v>
      </c>
      <c r="E60" s="5"/>
      <c r="F60" s="10">
        <f t="shared" si="3"/>
        <v>0.1321119788264603</v>
      </c>
      <c r="G60" s="5">
        <f>IF(formül!$J$1=formül!A60,formül!F60,"")</f>
      </c>
      <c r="H60" s="5"/>
      <c r="I60" s="4"/>
      <c r="J60" s="4"/>
      <c r="K60" s="4"/>
      <c r="L60" s="4"/>
      <c r="M60" s="4"/>
      <c r="N60" s="4"/>
    </row>
    <row r="61" spans="1:14" ht="12.75">
      <c r="A61" s="5">
        <v>61</v>
      </c>
      <c r="B61" s="5">
        <v>71</v>
      </c>
      <c r="C61" s="5">
        <v>72</v>
      </c>
      <c r="D61" s="6">
        <f t="shared" si="2"/>
        <v>0.9861111111111112</v>
      </c>
      <c r="E61" s="5"/>
      <c r="F61" s="10">
        <f t="shared" si="3"/>
        <v>0.13027709023164838</v>
      </c>
      <c r="G61" s="5">
        <f>IF(formül!$J$1=formül!A61,formül!F61,"")</f>
      </c>
      <c r="H61" s="5"/>
      <c r="I61" s="4"/>
      <c r="J61" s="4"/>
      <c r="K61" s="4"/>
      <c r="L61" s="4"/>
      <c r="M61" s="4"/>
      <c r="N61" s="4"/>
    </row>
    <row r="62" spans="1:14" ht="12.75">
      <c r="A62" s="5">
        <v>62</v>
      </c>
      <c r="B62" s="5">
        <v>71</v>
      </c>
      <c r="C62" s="5">
        <v>72</v>
      </c>
      <c r="D62" s="6">
        <f t="shared" si="2"/>
        <v>0.9861111111111112</v>
      </c>
      <c r="E62" s="5"/>
      <c r="F62" s="10">
        <f t="shared" si="3"/>
        <v>0.12846768620065327</v>
      </c>
      <c r="G62" s="5">
        <f>IF(formül!$J$1=formül!A62,formül!F62,"")</f>
      </c>
      <c r="H62" s="5"/>
      <c r="I62" s="4"/>
      <c r="J62" s="4"/>
      <c r="K62" s="4"/>
      <c r="L62" s="4"/>
      <c r="M62" s="4"/>
      <c r="N62" s="4"/>
    </row>
    <row r="63" spans="1:14" ht="12.75">
      <c r="A63" s="5">
        <v>63</v>
      </c>
      <c r="B63" s="5">
        <v>71</v>
      </c>
      <c r="C63" s="5">
        <v>72</v>
      </c>
      <c r="D63" s="6">
        <f t="shared" si="2"/>
        <v>0.9861111111111112</v>
      </c>
      <c r="E63" s="5"/>
      <c r="F63" s="10">
        <f t="shared" si="3"/>
        <v>0.12668341278119977</v>
      </c>
      <c r="G63" s="5">
        <f>IF(formül!$J$1=formül!A63,formül!F63,"")</f>
      </c>
      <c r="H63" s="5"/>
      <c r="I63" s="4"/>
      <c r="J63" s="4"/>
      <c r="K63" s="4"/>
      <c r="L63" s="4"/>
      <c r="M63" s="4"/>
      <c r="N63" s="4"/>
    </row>
    <row r="64" spans="1:14" ht="12.75">
      <c r="A64" s="5">
        <v>64</v>
      </c>
      <c r="B64" s="5">
        <v>71</v>
      </c>
      <c r="C64" s="5">
        <v>72</v>
      </c>
      <c r="D64" s="6">
        <f t="shared" si="2"/>
        <v>0.9861111111111112</v>
      </c>
      <c r="E64" s="5"/>
      <c r="F64" s="10">
        <f t="shared" si="3"/>
        <v>0.12492392093701644</v>
      </c>
      <c r="G64" s="5">
        <f>IF(formül!$J$1=formül!A64,formül!F64,"")</f>
      </c>
      <c r="H64" s="5"/>
      <c r="I64" s="4"/>
      <c r="J64" s="4"/>
      <c r="K64" s="4"/>
      <c r="L64" s="4"/>
      <c r="M64" s="4"/>
      <c r="N64" s="4"/>
    </row>
    <row r="65" spans="1:14" ht="12.75">
      <c r="A65" s="5">
        <v>65</v>
      </c>
      <c r="B65" s="5">
        <v>71</v>
      </c>
      <c r="C65" s="5">
        <v>72</v>
      </c>
      <c r="D65" s="6">
        <f t="shared" si="2"/>
        <v>0.9861111111111112</v>
      </c>
      <c r="E65" s="5"/>
      <c r="F65" s="10">
        <f t="shared" si="3"/>
        <v>0.12318886647955789</v>
      </c>
      <c r="G65" s="5">
        <f>IF(formül!$J$1=formül!A65,formül!F65,"")</f>
      </c>
      <c r="H65" s="5"/>
      <c r="I65" s="4"/>
      <c r="J65" s="4"/>
      <c r="K65" s="4"/>
      <c r="L65" s="4"/>
      <c r="M65" s="4"/>
      <c r="N65" s="4"/>
    </row>
    <row r="66" spans="1:14" ht="12.75">
      <c r="A66" s="5">
        <v>66</v>
      </c>
      <c r="B66" s="5">
        <v>71</v>
      </c>
      <c r="C66" s="5">
        <v>72</v>
      </c>
      <c r="D66" s="6">
        <f t="shared" si="2"/>
        <v>0.9861111111111112</v>
      </c>
      <c r="E66" s="5"/>
      <c r="F66" s="10">
        <f t="shared" si="3"/>
        <v>0.12147791000067515</v>
      </c>
      <c r="G66" s="5">
        <f>IF(formül!$J$1=formül!A66,formül!F66,"")</f>
      </c>
      <c r="H66" s="5"/>
      <c r="I66" s="4"/>
      <c r="J66" s="4"/>
      <c r="K66" s="4"/>
      <c r="L66" s="4"/>
      <c r="M66" s="4"/>
      <c r="N66" s="4"/>
    </row>
    <row r="67" spans="1:14" ht="12.75">
      <c r="A67" s="5">
        <v>67</v>
      </c>
      <c r="B67" s="5">
        <v>71</v>
      </c>
      <c r="C67" s="5">
        <v>72</v>
      </c>
      <c r="D67" s="6">
        <f>+B67/C67</f>
        <v>0.9861111111111112</v>
      </c>
      <c r="E67" s="5"/>
      <c r="F67" s="10">
        <f>+D67*F66</f>
        <v>0.11979071680622133</v>
      </c>
      <c r="G67" s="5">
        <f>IF(formül!$J$1=formül!A67,formül!F67,"")</f>
      </c>
      <c r="H67" s="5"/>
      <c r="I67" s="4"/>
      <c r="J67" s="4"/>
      <c r="K67" s="4"/>
      <c r="L67" s="4"/>
      <c r="M67" s="4"/>
      <c r="N67" s="4"/>
    </row>
    <row r="68" spans="1:14" ht="12.75">
      <c r="A68" s="5">
        <v>68</v>
      </c>
      <c r="B68" s="5">
        <v>71</v>
      </c>
      <c r="C68" s="5">
        <v>72</v>
      </c>
      <c r="D68" s="6">
        <f>+B68/C68</f>
        <v>0.9861111111111112</v>
      </c>
      <c r="E68" s="5"/>
      <c r="F68" s="10">
        <f>+D68*F67</f>
        <v>0.11812695685057938</v>
      </c>
      <c r="G68" s="5">
        <f>IF(formül!$J$1=formül!A68,formül!F68,"")</f>
      </c>
      <c r="H68" s="5"/>
      <c r="I68" s="4"/>
      <c r="J68" s="4"/>
      <c r="K68" s="4"/>
      <c r="L68" s="4"/>
      <c r="M68" s="4"/>
      <c r="N68" s="4"/>
    </row>
    <row r="69" spans="1:14" ht="12.75">
      <c r="A69" s="5">
        <v>69</v>
      </c>
      <c r="B69" s="5">
        <v>71</v>
      </c>
      <c r="C69" s="5">
        <v>72</v>
      </c>
      <c r="D69" s="6">
        <f>+B69/C69</f>
        <v>0.9861111111111112</v>
      </c>
      <c r="E69" s="5"/>
      <c r="F69" s="10">
        <f>+D69*F68</f>
        <v>0.11648630467209911</v>
      </c>
      <c r="G69" s="5">
        <f>IF(formül!$J$1=formül!A69,formül!F69,"")</f>
      </c>
      <c r="H69" s="5"/>
      <c r="I69" s="4"/>
      <c r="J69" s="4"/>
      <c r="K69" s="4"/>
      <c r="L69" s="4"/>
      <c r="M69" s="4"/>
      <c r="N69" s="4"/>
    </row>
    <row r="70" spans="1:14" ht="12.75">
      <c r="A70" s="5">
        <v>70</v>
      </c>
      <c r="B70" s="5">
        <v>71</v>
      </c>
      <c r="C70" s="5">
        <v>72</v>
      </c>
      <c r="D70" s="6">
        <f>+B70/C70</f>
        <v>0.9861111111111112</v>
      </c>
      <c r="E70" s="5"/>
      <c r="F70" s="10">
        <f>+D70*F69</f>
        <v>0.11486843932943107</v>
      </c>
      <c r="G70" s="5">
        <f>IF(formül!$J$1=formül!A70,formül!F70,"")</f>
      </c>
      <c r="H70" s="5"/>
      <c r="I70" s="4"/>
      <c r="J70" s="4"/>
      <c r="K70" s="4"/>
      <c r="L70" s="4"/>
      <c r="M70" s="4"/>
      <c r="N70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achetto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ceto</dc:creator>
  <cp:keywords/>
  <dc:description/>
  <cp:lastModifiedBy>m.avsaroglu</cp:lastModifiedBy>
  <cp:lastPrinted>2002-06-27T16:39:45Z</cp:lastPrinted>
  <dcterms:created xsi:type="dcterms:W3CDTF">2002-01-21T12:59:52Z</dcterms:created>
  <dcterms:modified xsi:type="dcterms:W3CDTF">2012-01-21T10:22:49Z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